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NiruLinsley\Documents\Stoke Trister with Bayford Parish Council\Accounts\Accounts 2024 25\"/>
    </mc:Choice>
  </mc:AlternateContent>
  <xr:revisionPtr revIDLastSave="0" documentId="13_ncr:1_{1144B050-2F76-45C6-9E68-002262785842}" xr6:coauthVersionLast="47" xr6:coauthVersionMax="47" xr10:uidLastSave="{00000000-0000-0000-0000-000000000000}"/>
  <bookViews>
    <workbookView xWindow="-110" yWindow="-110" windowWidth="19420" windowHeight="10300" tabRatio="750" firstSheet="4" activeTab="7" xr2:uid="{75B3AAEF-064E-474F-B067-0B29A50D9885}"/>
  </bookViews>
  <sheets>
    <sheet name="Earmarked Budget 24 25" sheetId="10" r:id="rId1"/>
    <sheet name="Precept 2024 25" sheetId="11" r:id="rId2"/>
    <sheet name="Grants " sheetId="9" r:id="rId3"/>
    <sheet name="Earmarked and Reserves 25 26" sheetId="12" r:id="rId4"/>
    <sheet name="Bank Reconciliation" sheetId="6" r:id="rId5"/>
    <sheet name="Precept 25 26 a" sheetId="13" r:id="rId6"/>
    <sheet name="Expenses Budget 2024 25" sheetId="8" r:id="rId7"/>
    <sheet name="Ac 00956598 Current" sheetId="1" r:id="rId8"/>
    <sheet name="Fixed Term Deposit Account" sheetId="7" r:id="rId9"/>
    <sheet name="Ac 02181062 Reserve No2" sheetId="4" r:id="rId10"/>
    <sheet name="Ac 07416556 Leigh Common" sheetId="3" r:id="rId11"/>
  </sheets>
  <externalReferences>
    <externalReference r:id="rId12"/>
    <externalReference r:id="rId13"/>
  </externalReferences>
  <definedNames>
    <definedName name="_xlnm.Print_Area" localSheetId="7">'Ac 00956598 Current'!$D$1:$L$97</definedName>
    <definedName name="_xlnm.Print_Area" localSheetId="9">'Ac 02181062 Reserve No2'!$A$1:$G$22</definedName>
    <definedName name="_xlnm.Print_Area" localSheetId="10">'Ac 07416556 Leigh Common'!$A$1:$H$21</definedName>
    <definedName name="_xlnm.Print_Area" localSheetId="4">'Bank Reconciliation'!$A$1:$F$37</definedName>
    <definedName name="_xlnm.Print_Area" localSheetId="3">'Earmarked and Reserves 25 26'!$A$1:$F$18</definedName>
    <definedName name="_xlnm.Print_Area" localSheetId="0">'Earmarked Budget 24 25'!$B$1:$F$18</definedName>
    <definedName name="_xlnm.Print_Area" localSheetId="6">'Expenses Budget 2024 25'!$G$1:$V$39</definedName>
    <definedName name="_xlnm.Print_Area" localSheetId="1">'Precept 2024 25'!$A$1:$P$67</definedName>
    <definedName name="_xlnm.Print_Titles" localSheetId="6">'Expenses Budget 2024 25'!$G:$G,'Expenses Budget 2024 25'!$3:$4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1" l="1"/>
  <c r="H13" i="11"/>
  <c r="H15" i="11" s="1"/>
  <c r="E13" i="11"/>
  <c r="E15" i="11" l="1"/>
  <c r="N15" i="11" s="1"/>
  <c r="K15" i="11"/>
  <c r="K14" i="11"/>
  <c r="K13" i="11"/>
  <c r="N14" i="11"/>
  <c r="N13" i="11"/>
  <c r="G95" i="1" l="1"/>
  <c r="S39" i="8"/>
  <c r="H39" i="8"/>
  <c r="E39" i="8"/>
  <c r="D39" i="8"/>
  <c r="C39" i="8"/>
  <c r="B39" i="8"/>
  <c r="W38" i="8"/>
  <c r="R38" i="8"/>
  <c r="R37" i="8"/>
  <c r="W36" i="8"/>
  <c r="R36" i="8"/>
  <c r="P36" i="8"/>
  <c r="R35" i="8"/>
  <c r="K35" i="8"/>
  <c r="R34" i="8"/>
  <c r="K34" i="8"/>
  <c r="R33" i="8"/>
  <c r="K33" i="8"/>
  <c r="R32" i="8"/>
  <c r="K32" i="8"/>
  <c r="R31" i="8"/>
  <c r="K31" i="8"/>
  <c r="T30" i="8"/>
  <c r="R30" i="8"/>
  <c r="O30" i="8"/>
  <c r="K30" i="8"/>
  <c r="T29" i="8"/>
  <c r="R29" i="8"/>
  <c r="Q29" i="8"/>
  <c r="P29" i="8"/>
  <c r="O29" i="8"/>
  <c r="L29" i="8"/>
  <c r="I29" i="8"/>
  <c r="K29" i="8" s="1"/>
  <c r="W28" i="8"/>
  <c r="T28" i="8"/>
  <c r="Q28" i="8"/>
  <c r="R28" i="8" s="1"/>
  <c r="P28" i="8"/>
  <c r="O28" i="8"/>
  <c r="L28" i="8"/>
  <c r="I28" i="8"/>
  <c r="K28" i="8" s="1"/>
  <c r="R27" i="8"/>
  <c r="W26" i="8"/>
  <c r="R26" i="8" s="1"/>
  <c r="T26" i="8"/>
  <c r="O26" i="8"/>
  <c r="L26" i="8"/>
  <c r="I26" i="8"/>
  <c r="K26" i="8" s="1"/>
  <c r="T25" i="8"/>
  <c r="R25" i="8"/>
  <c r="O25" i="8"/>
  <c r="K25" i="8"/>
  <c r="R24" i="8"/>
  <c r="L24" i="8"/>
  <c r="T23" i="8"/>
  <c r="R23" i="8"/>
  <c r="O23" i="8"/>
  <c r="L23" i="8"/>
  <c r="K23" i="8"/>
  <c r="T22" i="8"/>
  <c r="R22" i="8"/>
  <c r="O22" i="8"/>
  <c r="K22" i="8"/>
  <c r="R21" i="8"/>
  <c r="K21" i="8"/>
  <c r="W20" i="8"/>
  <c r="R20" i="8" s="1"/>
  <c r="T20" i="8"/>
  <c r="O20" i="8"/>
  <c r="L20" i="8"/>
  <c r="I20" i="8"/>
  <c r="K20" i="8" s="1"/>
  <c r="W19" i="8"/>
  <c r="O19" i="8" s="1"/>
  <c r="T19" i="8"/>
  <c r="Q19" i="8"/>
  <c r="R19" i="8" s="1"/>
  <c r="P19" i="8"/>
  <c r="K19" i="8"/>
  <c r="W18" i="8"/>
  <c r="T18" i="8"/>
  <c r="R18" i="8"/>
  <c r="Q18" i="8"/>
  <c r="P18" i="8"/>
  <c r="O18" i="8"/>
  <c r="L18" i="8"/>
  <c r="I18" i="8"/>
  <c r="K18" i="8" s="1"/>
  <c r="W17" i="8"/>
  <c r="R17" i="8" s="1"/>
  <c r="T17" i="8"/>
  <c r="L17" i="8"/>
  <c r="K17" i="8"/>
  <c r="I17" i="8"/>
  <c r="W16" i="8"/>
  <c r="R16" i="8" s="1"/>
  <c r="U16" i="8"/>
  <c r="M16" i="8"/>
  <c r="T16" i="8" s="1"/>
  <c r="L16" i="8"/>
  <c r="I16" i="8"/>
  <c r="K16" i="8" s="1"/>
  <c r="W15" i="8"/>
  <c r="U15" i="8" s="1"/>
  <c r="M15" i="8"/>
  <c r="T15" i="8" s="1"/>
  <c r="L15" i="8"/>
  <c r="I15" i="8"/>
  <c r="K15" i="8" s="1"/>
  <c r="W14" i="8"/>
  <c r="U14" i="8" s="1"/>
  <c r="T14" i="8"/>
  <c r="R14" i="8"/>
  <c r="O14" i="8"/>
  <c r="L14" i="8"/>
  <c r="I14" i="8"/>
  <c r="K14" i="8" s="1"/>
  <c r="W13" i="8"/>
  <c r="R13" i="8" s="1"/>
  <c r="K13" i="8"/>
  <c r="W12" i="8"/>
  <c r="O12" i="8" s="1"/>
  <c r="T12" i="8"/>
  <c r="Q12" i="8"/>
  <c r="P12" i="8"/>
  <c r="L12" i="8"/>
  <c r="I12" i="8"/>
  <c r="K12" i="8" s="1"/>
  <c r="R11" i="8"/>
  <c r="K11" i="8"/>
  <c r="W10" i="8"/>
  <c r="T10" i="8"/>
  <c r="R10" i="8"/>
  <c r="Q10" i="8"/>
  <c r="P10" i="8"/>
  <c r="O10" i="8"/>
  <c r="M10" i="8"/>
  <c r="L10" i="8"/>
  <c r="J10" i="8"/>
  <c r="J39" i="8" s="1"/>
  <c r="K39" i="8" s="1"/>
  <c r="I10" i="8"/>
  <c r="W9" i="8"/>
  <c r="R9" i="8" s="1"/>
  <c r="L9" i="8"/>
  <c r="K9" i="8"/>
  <c r="I9" i="8"/>
  <c r="W8" i="8"/>
  <c r="R8" i="8"/>
  <c r="Q8" i="8"/>
  <c r="Q39" i="8" s="1"/>
  <c r="I8" i="8"/>
  <c r="W7" i="8"/>
  <c r="O7" i="8" s="1"/>
  <c r="P7" i="8"/>
  <c r="P8" i="8" s="1"/>
  <c r="M7" i="8"/>
  <c r="L7" i="8"/>
  <c r="K7" i="8"/>
  <c r="J7" i="8"/>
  <c r="I7" i="8"/>
  <c r="W6" i="8"/>
  <c r="W39" i="8" s="1"/>
  <c r="T6" i="8"/>
  <c r="R6" i="8"/>
  <c r="O6" i="8"/>
  <c r="L6" i="8"/>
  <c r="L39" i="8" s="1"/>
  <c r="K6" i="8"/>
  <c r="I6" i="8"/>
  <c r="I39" i="8" s="1"/>
  <c r="O5" i="8"/>
  <c r="Z88" i="1"/>
  <c r="K84" i="1"/>
  <c r="N78" i="1"/>
  <c r="N79" i="1"/>
  <c r="N80" i="1"/>
  <c r="N81" i="1"/>
  <c r="N82" i="1"/>
  <c r="N83" i="1"/>
  <c r="N84" i="1"/>
  <c r="N85" i="1"/>
  <c r="N86" i="1"/>
  <c r="N87" i="1"/>
  <c r="N76" i="1"/>
  <c r="K76" i="1"/>
  <c r="N77" i="1"/>
  <c r="O15" i="8" l="1"/>
  <c r="R7" i="8"/>
  <c r="U7" i="8" s="1"/>
  <c r="K10" i="8"/>
  <c r="R15" i="8"/>
  <c r="O16" i="8"/>
  <c r="O17" i="8"/>
  <c r="P39" i="8"/>
  <c r="T7" i="8"/>
  <c r="M8" i="8"/>
  <c r="R12" i="8"/>
  <c r="N69" i="1"/>
  <c r="N70" i="1"/>
  <c r="N71" i="1"/>
  <c r="N72" i="1"/>
  <c r="N73" i="1"/>
  <c r="N74" i="1"/>
  <c r="N75" i="1"/>
  <c r="AI88" i="1"/>
  <c r="N59" i="1"/>
  <c r="N60" i="1"/>
  <c r="N61" i="1"/>
  <c r="N62" i="1"/>
  <c r="N63" i="1"/>
  <c r="N64" i="1"/>
  <c r="N65" i="1"/>
  <c r="N66" i="1"/>
  <c r="N67" i="1"/>
  <c r="N68" i="1"/>
  <c r="L6" i="1"/>
  <c r="U8" i="8" l="1"/>
  <c r="U39" i="8" s="1"/>
  <c r="T8" i="8"/>
  <c r="O8" i="8"/>
  <c r="R39" i="8"/>
  <c r="M39" i="8"/>
  <c r="D8" i="12"/>
  <c r="O39" i="8" l="1"/>
  <c r="T39" i="8"/>
  <c r="E14" i="13"/>
  <c r="N14" i="13" s="1"/>
  <c r="H13" i="13"/>
  <c r="E13" i="13"/>
  <c r="K13" i="13" l="1"/>
  <c r="N13" i="13"/>
  <c r="E15" i="13"/>
  <c r="H15" i="13"/>
  <c r="K14" i="13"/>
  <c r="N15" i="13" l="1"/>
  <c r="K15" i="13"/>
  <c r="N57" i="1" l="1"/>
  <c r="N58" i="1"/>
  <c r="K54" i="1"/>
  <c r="L7" i="1"/>
  <c r="L8" i="1" s="1"/>
  <c r="L9" i="1" s="1"/>
  <c r="L10" i="1" s="1"/>
  <c r="L11" i="1" s="1"/>
  <c r="L12" i="1" s="1"/>
  <c r="L13" i="1" s="1"/>
  <c r="L14" i="1" s="1"/>
  <c r="L15" i="1" s="1"/>
  <c r="L16" i="1" s="1"/>
  <c r="N47" i="1"/>
  <c r="N48" i="1"/>
  <c r="N49" i="1"/>
  <c r="N50" i="1"/>
  <c r="N51" i="1"/>
  <c r="N52" i="1"/>
  <c r="N53" i="1"/>
  <c r="E15" i="12"/>
  <c r="N43" i="1"/>
  <c r="N44" i="1"/>
  <c r="N45" i="1"/>
  <c r="N46" i="1"/>
  <c r="N54" i="1"/>
  <c r="N55" i="1"/>
  <c r="N56" i="1"/>
  <c r="E9" i="12"/>
  <c r="G92" i="1" l="1"/>
  <c r="N38" i="1"/>
  <c r="N39" i="1"/>
  <c r="N40" i="1"/>
  <c r="N41" i="1"/>
  <c r="N42" i="1"/>
  <c r="N37" i="1"/>
  <c r="N29" i="1"/>
  <c r="F16" i="6" l="1"/>
  <c r="F18" i="6" s="1"/>
  <c r="N24" i="1"/>
  <c r="N25" i="1"/>
  <c r="F31" i="6"/>
  <c r="F24" i="6"/>
  <c r="F33" i="6" l="1"/>
  <c r="N6" i="1" l="1"/>
  <c r="K17" i="1"/>
  <c r="K88" i="1" l="1"/>
  <c r="L17" i="1"/>
  <c r="L18" i="1" s="1"/>
  <c r="L19" i="1" s="1"/>
  <c r="L20" i="1" s="1"/>
  <c r="L21" i="1" s="1"/>
  <c r="L22" i="1" s="1"/>
  <c r="L23" i="1" s="1"/>
  <c r="L24" i="1" s="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L50" i="1" s="1"/>
  <c r="L51" i="1" s="1"/>
  <c r="P88" i="1"/>
  <c r="Q88" i="1"/>
  <c r="R88" i="1"/>
  <c r="S88" i="1"/>
  <c r="T88" i="1"/>
  <c r="U88" i="1"/>
  <c r="V88" i="1"/>
  <c r="W88" i="1"/>
  <c r="X88" i="1"/>
  <c r="Y88" i="1"/>
  <c r="AA88" i="1"/>
  <c r="AB88" i="1"/>
  <c r="AC88" i="1"/>
  <c r="AD88" i="1"/>
  <c r="AE88" i="1"/>
  <c r="AF88" i="1"/>
  <c r="AG88" i="1"/>
  <c r="AH88" i="1"/>
  <c r="AJ88" i="1"/>
  <c r="G9" i="7"/>
  <c r="G10" i="7" s="1"/>
  <c r="G11" i="7" s="1"/>
  <c r="L52" i="1" l="1"/>
  <c r="L53" i="1" s="1"/>
  <c r="L54" i="1" s="1"/>
  <c r="L55" i="1" s="1"/>
  <c r="L56" i="1" s="1"/>
  <c r="L57" i="1" s="1"/>
  <c r="L58" i="1" s="1"/>
  <c r="L59" i="1" s="1"/>
  <c r="L60" i="1" s="1"/>
  <c r="L61" i="1" s="1"/>
  <c r="L62" i="1" s="1"/>
  <c r="L63" i="1" s="1"/>
  <c r="L64" i="1" s="1"/>
  <c r="L65" i="1" s="1"/>
  <c r="L66" i="1" s="1"/>
  <c r="L67" i="1" s="1"/>
  <c r="L68" i="1" s="1"/>
  <c r="L69" i="1" s="1"/>
  <c r="L70" i="1" s="1"/>
  <c r="L71" i="1" s="1"/>
  <c r="L72" i="1" s="1"/>
  <c r="L73" i="1" s="1"/>
  <c r="L74" i="1" s="1"/>
  <c r="L75" i="1" s="1"/>
  <c r="L76" i="1" s="1"/>
  <c r="L77" i="1" s="1"/>
  <c r="L78" i="1" s="1"/>
  <c r="L79" i="1" s="1"/>
  <c r="L80" i="1" s="1"/>
  <c r="L81" i="1" s="1"/>
  <c r="L82" i="1" s="1"/>
  <c r="L83" i="1" s="1"/>
  <c r="L84" i="1" s="1"/>
  <c r="L85" i="1" s="1"/>
  <c r="L86" i="1" s="1"/>
  <c r="L87" i="1" s="1"/>
  <c r="E17" i="12" l="1"/>
  <c r="N10" i="1"/>
  <c r="N11" i="1"/>
  <c r="N12" i="1"/>
  <c r="N13" i="1"/>
  <c r="N14" i="1"/>
  <c r="N15" i="1"/>
  <c r="N16" i="1"/>
  <c r="N17" i="1"/>
  <c r="N18" i="1"/>
  <c r="N19" i="1"/>
  <c r="N20" i="1"/>
  <c r="N21" i="1"/>
  <c r="N22" i="1"/>
  <c r="N23" i="1"/>
  <c r="N26" i="1"/>
  <c r="N27" i="1"/>
  <c r="N28" i="1"/>
  <c r="N30" i="1"/>
  <c r="N31" i="1"/>
  <c r="N32" i="1"/>
  <c r="N33" i="1"/>
  <c r="N34" i="1"/>
  <c r="N35" i="1"/>
  <c r="N36" i="1"/>
  <c r="N7" i="1"/>
  <c r="E15" i="10" l="1"/>
  <c r="E9" i="10"/>
  <c r="E17" i="10"/>
  <c r="H88" i="1" l="1"/>
  <c r="E2" i="10" l="1"/>
  <c r="O88" i="1"/>
  <c r="J88" i="1"/>
  <c r="I88" i="1"/>
  <c r="L88" i="1" s="1"/>
  <c r="E16" i="10" l="1"/>
  <c r="E18" i="10" s="1"/>
  <c r="E11" i="10" s="1"/>
  <c r="E10" i="10" s="1"/>
  <c r="G91" i="1"/>
  <c r="AJ90" i="1"/>
  <c r="G90" i="1" l="1"/>
  <c r="G93" i="1" s="1"/>
  <c r="N88" i="1"/>
  <c r="F5" i="3"/>
  <c r="F6" i="3" s="1"/>
  <c r="F7" i="3" s="1"/>
  <c r="F5" i="4"/>
  <c r="F6" i="4" s="1"/>
  <c r="E19" i="4"/>
  <c r="D19" i="4"/>
  <c r="D19" i="3"/>
  <c r="E19" i="3"/>
  <c r="F8" i="3" l="1"/>
  <c r="F9" i="3" s="1"/>
  <c r="F10" i="3" s="1"/>
  <c r="F11" i="3" s="1"/>
  <c r="F12" i="3" s="1"/>
  <c r="F13" i="3" s="1"/>
  <c r="F14" i="3" s="1"/>
  <c r="F15" i="3" s="1"/>
  <c r="G96" i="1"/>
  <c r="F7" i="4"/>
  <c r="F8" i="4" s="1"/>
  <c r="F9" i="4" s="1"/>
  <c r="F10" i="4" s="1"/>
  <c r="F11" i="4" s="1"/>
  <c r="F12" i="4" s="1"/>
  <c r="F16" i="3" l="1"/>
  <c r="F17" i="3" s="1"/>
  <c r="F18" i="3" s="1"/>
  <c r="F19" i="3" s="1"/>
  <c r="F13" i="4"/>
  <c r="F14" i="4" l="1"/>
  <c r="F15" i="4" s="1"/>
  <c r="F16" i="4" s="1"/>
  <c r="F17" i="4" s="1"/>
  <c r="F18" i="4" s="1"/>
  <c r="F19" i="4" s="1"/>
  <c r="E2" i="12"/>
  <c r="E18" i="12" l="1"/>
  <c r="E11" i="12" s="1"/>
  <c r="E10" i="12" s="1"/>
</calcChain>
</file>

<file path=xl/sharedStrings.xml><?xml version="1.0" encoding="utf-8"?>
<sst xmlns="http://schemas.openxmlformats.org/spreadsheetml/2006/main" count="1366" uniqueCount="753">
  <si>
    <t>VAT number</t>
  </si>
  <si>
    <t>Date</t>
  </si>
  <si>
    <t>VAT</t>
  </si>
  <si>
    <t>Pension</t>
  </si>
  <si>
    <t>Employer NI</t>
  </si>
  <si>
    <t>Total</t>
  </si>
  <si>
    <t>Balance</t>
  </si>
  <si>
    <t>Check</t>
  </si>
  <si>
    <t>Salary</t>
  </si>
  <si>
    <t>Cashbook total c/o</t>
  </si>
  <si>
    <t>Details</t>
  </si>
  <si>
    <t>Income</t>
  </si>
  <si>
    <t>Expense</t>
  </si>
  <si>
    <t>Payroll services</t>
  </si>
  <si>
    <t>Hall Hire</t>
  </si>
  <si>
    <t>Website</t>
  </si>
  <si>
    <t>Training</t>
  </si>
  <si>
    <t>Interest received</t>
  </si>
  <si>
    <t>Debit</t>
  </si>
  <si>
    <t>Credit</t>
  </si>
  <si>
    <t>Balance c/o</t>
  </si>
  <si>
    <t>A/c 07416556</t>
  </si>
  <si>
    <t>A/c 02181062</t>
  </si>
  <si>
    <t>Total Paid</t>
  </si>
  <si>
    <t>Payee/Payer</t>
  </si>
  <si>
    <t>Ref</t>
  </si>
  <si>
    <t xml:space="preserve">CASHBOOK </t>
  </si>
  <si>
    <t>A/c 00956598</t>
  </si>
  <si>
    <t>Misc</t>
  </si>
  <si>
    <t>Parish Plan</t>
  </si>
  <si>
    <t>Office expenses</t>
  </si>
  <si>
    <t>Assets</t>
  </si>
  <si>
    <t>Insurance</t>
  </si>
  <si>
    <t>Audit</t>
  </si>
  <si>
    <t>Actual 2022/23</t>
  </si>
  <si>
    <t>Budget 2022/23</t>
  </si>
  <si>
    <t>Probable 2023/2024</t>
  </si>
  <si>
    <t>Budget 2023/2024</t>
  </si>
  <si>
    <t>Annual Insurance</t>
  </si>
  <si>
    <t>SALC Annual Subscription</t>
  </si>
  <si>
    <t>Community Council Subscription</t>
  </si>
  <si>
    <t>nil</t>
  </si>
  <si>
    <t>Clerk's Remuneration</t>
  </si>
  <si>
    <t>Clerk's Expenses</t>
  </si>
  <si>
    <t>Payroll Expenses</t>
  </si>
  <si>
    <t>Parish Council Expenses</t>
  </si>
  <si>
    <t>Training &amp; Mileage</t>
  </si>
  <si>
    <t>AQA Qualification (Clrk's hrs)</t>
  </si>
  <si>
    <t>Manuals &amp; Guides</t>
  </si>
  <si>
    <t>Audit (Internal &amp; External)</t>
  </si>
  <si>
    <t>Mission Hall Hire</t>
  </si>
  <si>
    <t>Election Costs</t>
  </si>
  <si>
    <t>Reserve Funds</t>
  </si>
  <si>
    <t xml:space="preserve">Parochial Church Council </t>
  </si>
  <si>
    <t>Air Ambulance Grant</t>
  </si>
  <si>
    <t>CAB Grant</t>
  </si>
  <si>
    <t>Parish Magazine Grant</t>
  </si>
  <si>
    <t>Website/ITT</t>
  </si>
  <si>
    <t>Community Projects</t>
  </si>
  <si>
    <t>Rubbish Bin/Notice Boards</t>
  </si>
  <si>
    <t>Total Precept required</t>
  </si>
  <si>
    <t>STOKE TRISTER WITH BAYFORD PARISH COUNCIL</t>
  </si>
  <si>
    <t xml:space="preserve">Stoke Trister &amp; Bayford Current No2 A/C No: 2181062 - Reserve Account </t>
  </si>
  <si>
    <t>Stoke Trister &amp; Bayford Current A/C No: 0956598 - Current Account</t>
  </si>
  <si>
    <t xml:space="preserve">        </t>
  </si>
  <si>
    <t xml:space="preserve">Kate Fullerton </t>
  </si>
  <si>
    <t>Opening Balance (cashbook) 1st April 2023 - Reserve</t>
  </si>
  <si>
    <t>Opening Balance (cashbook) 1st April 2023 - Leigh Common</t>
  </si>
  <si>
    <t>Office equipment</t>
  </si>
  <si>
    <t>payment type</t>
  </si>
  <si>
    <t>BACS</t>
  </si>
  <si>
    <t>Plus unbanked receipts</t>
  </si>
  <si>
    <t>6 Month Fixed Term Deposit - Maturity date 21st Feb 2024</t>
  </si>
  <si>
    <t>Transaction Ref</t>
  </si>
  <si>
    <t>19643542LS</t>
  </si>
  <si>
    <t xml:space="preserve">Stoke Trister &amp; Bayford Business Account No: 7416556 - Leigh Common   </t>
  </si>
  <si>
    <t>Clerk for Stoke Trister with Bayford Parish Council</t>
  </si>
  <si>
    <t>Ac 07416556 Leigh Common</t>
  </si>
  <si>
    <t>Ac 02181062 Reserve No2</t>
  </si>
  <si>
    <t>Ac 00956598 Current</t>
  </si>
  <si>
    <t>Actual 2023/24</t>
  </si>
  <si>
    <t>YTD 31/11/23</t>
  </si>
  <si>
    <t>(now in office exp)</t>
  </si>
  <si>
    <t>Audit costs</t>
  </si>
  <si>
    <t>Website Management</t>
  </si>
  <si>
    <t>SALC Affiliation</t>
  </si>
  <si>
    <t xml:space="preserve">SALC Affiliation </t>
  </si>
  <si>
    <t>PC Insurance</t>
  </si>
  <si>
    <t>Cllr Mileage</t>
  </si>
  <si>
    <t>Miscellaneous</t>
  </si>
  <si>
    <t>Cllrs Mileage</t>
  </si>
  <si>
    <t>Defibrillator (spares)</t>
  </si>
  <si>
    <t>Speed Indicator Device (SID)</t>
  </si>
  <si>
    <t>Defibrillator</t>
  </si>
  <si>
    <t>SID</t>
  </si>
  <si>
    <t>Transferred funds</t>
  </si>
  <si>
    <t>Expenses</t>
  </si>
  <si>
    <t>Less VAT</t>
  </si>
  <si>
    <t>Total to match budget</t>
  </si>
  <si>
    <t>Budget</t>
  </si>
  <si>
    <t>Difference</t>
  </si>
  <si>
    <t>Estimated Actual</t>
  </si>
  <si>
    <t>1/12/23 - 31/3/24</t>
  </si>
  <si>
    <t>Total Est. Spend</t>
  </si>
  <si>
    <t>2023/24</t>
  </si>
  <si>
    <t>Notes</t>
  </si>
  <si>
    <t>Increase 1/4/24</t>
  </si>
  <si>
    <t>Grant parish magazine</t>
  </si>
  <si>
    <t>Grant CAB</t>
  </si>
  <si>
    <t>Grant Air Ambulance</t>
  </si>
  <si>
    <t>Grant Church</t>
  </si>
  <si>
    <t>Below threshold</t>
  </si>
  <si>
    <t>No election 2024/25</t>
  </si>
  <si>
    <t>No likely purchases</t>
  </si>
  <si>
    <t>plus 10%</t>
  </si>
  <si>
    <t>Detail actual projects</t>
  </si>
  <si>
    <t>Detail</t>
  </si>
  <si>
    <t xml:space="preserve">Reserves Budget 2023/24 </t>
  </si>
  <si>
    <t>Expenditure budget 2023/24</t>
  </si>
  <si>
    <t>Earmarked funds:</t>
  </si>
  <si>
    <t>Street furniture</t>
  </si>
  <si>
    <t>Village Hall extension</t>
  </si>
  <si>
    <t>Total Earmarked Funds 2023/24</t>
  </si>
  <si>
    <t>contingency</t>
  </si>
  <si>
    <t>Precept 2023/24</t>
  </si>
  <si>
    <t>Est Income for year</t>
  </si>
  <si>
    <t>Estimated VAT reclaim 2022/23</t>
  </si>
  <si>
    <t>Bank rec 12/9/23 less sept to Nov expenses less estimated expenses 1/12/23 - 31/3/24</t>
  </si>
  <si>
    <t>Add in holiday pay hours = increase to 25/mth? Est. rate increase to £21/hr</t>
  </si>
  <si>
    <t>Est. 22.8% of basic</t>
  </si>
  <si>
    <t>plus 5%</t>
  </si>
  <si>
    <t>Should have contigency</t>
  </si>
  <si>
    <t>When pay?</t>
  </si>
  <si>
    <t>?</t>
  </si>
  <si>
    <t>On request</t>
  </si>
  <si>
    <t>Enough?</t>
  </si>
  <si>
    <t>Batteries &amp; maint</t>
  </si>
  <si>
    <t>Need this?</t>
  </si>
  <si>
    <t>TOTAL</t>
  </si>
  <si>
    <t>Somerset council services shortfall</t>
  </si>
  <si>
    <t>2024/25</t>
  </si>
  <si>
    <t>C/o</t>
  </si>
  <si>
    <t>Interest rate</t>
  </si>
  <si>
    <t>Bank interest 3.4% on 18k</t>
  </si>
  <si>
    <t>Shouldn't be more than 1 yr's budget/expenditure</t>
  </si>
  <si>
    <t>Patricia's budget/Precept</t>
  </si>
  <si>
    <t>Kate's budget calculations</t>
  </si>
  <si>
    <t>xmas tree £145</t>
  </si>
  <si>
    <t>Can increase this if more earmarked projects or reduce if less</t>
  </si>
  <si>
    <t>Capital as per bank reconciliation</t>
  </si>
  <si>
    <t>put figure in earmarked reserves?</t>
  </si>
  <si>
    <t>CIL Monies (13/07/22)</t>
  </si>
  <si>
    <t>wfh, mileage, MS365, stationery</t>
  </si>
  <si>
    <t>PRECEPT REQUEST  2024/25</t>
  </si>
  <si>
    <r>
      <t>(Local Government Finance Act 1992 (Section 41) - Parish/Town/City Council Precepts</t>
    </r>
    <r>
      <rPr>
        <sz val="16"/>
        <color theme="1"/>
        <rFont val="Arial"/>
        <family val="2"/>
      </rPr>
      <t>)</t>
    </r>
  </si>
  <si>
    <t>Please complete the shaded boxes</t>
  </si>
  <si>
    <t>From Precepting body</t>
  </si>
  <si>
    <t>Stoke Trister &amp; Bayford</t>
  </si>
  <si>
    <t>The Council of the above-mentioned Parish/Town/City HEREBY GIVE YOU NOTICE that in respect of the financial year 2024/25 they will require from you the sum of (fill in below) to meet the budget requirement of the Council as calculated under Section 50 of the above Act, and they do accordingly HEREBY REQUIRE you to pay the same.</t>
  </si>
  <si>
    <t xml:space="preserve">Difference </t>
  </si>
  <si>
    <t>Difference %</t>
  </si>
  <si>
    <t>Tax Base</t>
  </si>
  <si>
    <t>Precept</t>
  </si>
  <si>
    <t xml:space="preserve">Band D Precept </t>
  </si>
  <si>
    <t>Payment Date</t>
  </si>
  <si>
    <t xml:space="preserve">Precept requests will be paid in one instalment in April 2024. </t>
  </si>
  <si>
    <t>Precepts over £140,000</t>
  </si>
  <si>
    <t>If the Precept requirement is greater than £140,000.00 please provide details below.</t>
  </si>
  <si>
    <t>Expenditure Item/Service</t>
  </si>
  <si>
    <t>Amount</t>
  </si>
  <si>
    <t>BACS payment details</t>
  </si>
  <si>
    <t>PLEASE ENTER ONLY DETAILS WHICH HAVE CHANGED SINCE LAST YEAR</t>
  </si>
  <si>
    <t xml:space="preserve">1.   BANK DETAILS  </t>
  </si>
  <si>
    <t>Bank Name</t>
  </si>
  <si>
    <t>Sort Code</t>
  </si>
  <si>
    <t>-</t>
  </si>
  <si>
    <t>Account Number</t>
  </si>
  <si>
    <t>Account Ref/Name</t>
  </si>
  <si>
    <t>Branch Address</t>
  </si>
  <si>
    <t>2.  REMITTANCE ADVICE OF PAYMENT TO</t>
  </si>
  <si>
    <t>Clerk's name</t>
  </si>
  <si>
    <t>e-mail</t>
  </si>
  <si>
    <t>address</t>
  </si>
  <si>
    <t>Authorisation</t>
  </si>
  <si>
    <t xml:space="preserve">Authorised at the meeting of the council Held on </t>
  </si>
  <si>
    <t>date</t>
  </si>
  <si>
    <t xml:space="preserve">Authorised by </t>
  </si>
  <si>
    <t>designation</t>
  </si>
  <si>
    <t>E-Mail Address for future correspondence if preferred:</t>
  </si>
  <si>
    <t>Return Form</t>
  </si>
  <si>
    <t xml:space="preserve">Please return form to </t>
  </si>
  <si>
    <t>parish.precepts@somerset.gov.uk</t>
  </si>
  <si>
    <t>No later than (noon):</t>
  </si>
  <si>
    <t>2nd February 2024</t>
  </si>
  <si>
    <t>Please choose your authority from the drop down list</t>
  </si>
  <si>
    <t>Ashwick</t>
  </si>
  <si>
    <t>Baltonsborough</t>
  </si>
  <si>
    <t>Batcombe</t>
  </si>
  <si>
    <t>Beckington</t>
  </si>
  <si>
    <t>Berkley</t>
  </si>
  <si>
    <t>Binegar</t>
  </si>
  <si>
    <t>Buckland Dinham</t>
  </si>
  <si>
    <t>Butleigh</t>
  </si>
  <si>
    <t>Chewton Mendip</t>
  </si>
  <si>
    <t>Chilcompton</t>
  </si>
  <si>
    <t>Coleford</t>
  </si>
  <si>
    <t>Cranmore</t>
  </si>
  <si>
    <t>Croscombe</t>
  </si>
  <si>
    <t>Ditcheat</t>
  </si>
  <si>
    <t>Doulting</t>
  </si>
  <si>
    <t>Downhead</t>
  </si>
  <si>
    <t>East Pennard</t>
  </si>
  <si>
    <t>Emborough</t>
  </si>
  <si>
    <t>Evercreech</t>
  </si>
  <si>
    <t>Frome</t>
  </si>
  <si>
    <t>Glastonbury</t>
  </si>
  <si>
    <t>Godney</t>
  </si>
  <si>
    <t>Great Elm</t>
  </si>
  <si>
    <t>Hemington</t>
  </si>
  <si>
    <t>Holcombe</t>
  </si>
  <si>
    <t>Kilmersdon</t>
  </si>
  <si>
    <t>Lamyatt</t>
  </si>
  <si>
    <t>Leigh on Mendip</t>
  </si>
  <si>
    <t>Litton</t>
  </si>
  <si>
    <t>Lullington</t>
  </si>
  <si>
    <t>Lydford on Fosse</t>
  </si>
  <si>
    <t>Meare</t>
  </si>
  <si>
    <t>Mells</t>
  </si>
  <si>
    <t>Milton Clevedon</t>
  </si>
  <si>
    <t>North Wootton</t>
  </si>
  <si>
    <t>Norton St Philip</t>
  </si>
  <si>
    <t>Nunney</t>
  </si>
  <si>
    <t>Pilton</t>
  </si>
  <si>
    <t>Priddy</t>
  </si>
  <si>
    <t>Pylle</t>
  </si>
  <si>
    <t>Rode</t>
  </si>
  <si>
    <t>Rodney Stoke</t>
  </si>
  <si>
    <t>Selwood</t>
  </si>
  <si>
    <t>Sharpham</t>
  </si>
  <si>
    <t>Shepton Mallet</t>
  </si>
  <si>
    <t>St Cuthbert Out</t>
  </si>
  <si>
    <t>Stoke St Michael</t>
  </si>
  <si>
    <t>Ston Easton</t>
  </si>
  <si>
    <t>Stratton on the Fosse</t>
  </si>
  <si>
    <t>Street</t>
  </si>
  <si>
    <t>Tellisford</t>
  </si>
  <si>
    <t>Trudoxhill</t>
  </si>
  <si>
    <t>Upton Noble</t>
  </si>
  <si>
    <t>Walton</t>
  </si>
  <si>
    <t>Wanstrow</t>
  </si>
  <si>
    <t>Wells</t>
  </si>
  <si>
    <t>West Bradley</t>
  </si>
  <si>
    <t>Westbury Sub Mendip</t>
  </si>
  <si>
    <t>West Pennard</t>
  </si>
  <si>
    <t>Whatley</t>
  </si>
  <si>
    <t>Witham Friary</t>
  </si>
  <si>
    <t>Wookey</t>
  </si>
  <si>
    <t>Ashcott</t>
  </si>
  <si>
    <t>Axbridge</t>
  </si>
  <si>
    <t>Badgworth</t>
  </si>
  <si>
    <t>Bawdrip</t>
  </si>
  <si>
    <t>Berrow</t>
  </si>
  <si>
    <t>Brean</t>
  </si>
  <si>
    <t>Brent Knoll</t>
  </si>
  <si>
    <t xml:space="preserve">Bridgwater </t>
  </si>
  <si>
    <t>Bridgwater Without</t>
  </si>
  <si>
    <t>Broomfield</t>
  </si>
  <si>
    <t>Burnham-on-Sea &amp; Highbridge</t>
  </si>
  <si>
    <t>Burnham Without</t>
  </si>
  <si>
    <t>Burtle</t>
  </si>
  <si>
    <t>Cannington</t>
  </si>
  <si>
    <t>Catcott</t>
  </si>
  <si>
    <t>Chapel Allerton</t>
  </si>
  <si>
    <t>Cheddar</t>
  </si>
  <si>
    <t>Chedzoy</t>
  </si>
  <si>
    <t>Chilton Polden</t>
  </si>
  <si>
    <t>Chilton Trinity</t>
  </si>
  <si>
    <t>Compton Bishop</t>
  </si>
  <si>
    <t>Cossington</t>
  </si>
  <si>
    <t>Durleigh</t>
  </si>
  <si>
    <t>East Brent</t>
  </si>
  <si>
    <t>East Huntspill</t>
  </si>
  <si>
    <t>Edington</t>
  </si>
  <si>
    <t>Enmore</t>
  </si>
  <si>
    <t>Fiddington</t>
  </si>
  <si>
    <t>Goathurst</t>
  </si>
  <si>
    <t>Greinton</t>
  </si>
  <si>
    <t>Lympsham</t>
  </si>
  <si>
    <t>Lyng</t>
  </si>
  <si>
    <t>Mark</t>
  </si>
  <si>
    <t>Middlezoy</t>
  </si>
  <si>
    <t>Moorlinch</t>
  </si>
  <si>
    <t>Nether Stowey</t>
  </si>
  <si>
    <t>North Petherton</t>
  </si>
  <si>
    <t>Othery</t>
  </si>
  <si>
    <t>Otterhampton</t>
  </si>
  <si>
    <t>Over Stowey</t>
  </si>
  <si>
    <t>Pawlett</t>
  </si>
  <si>
    <t>Puriton</t>
  </si>
  <si>
    <t>Shapwick</t>
  </si>
  <si>
    <t>Shipham</t>
  </si>
  <si>
    <t>Spaxton</t>
  </si>
  <si>
    <t>Stawell</t>
  </si>
  <si>
    <t>Stockland Bristol</t>
  </si>
  <si>
    <t>Thurloxton</t>
  </si>
  <si>
    <t>Weare</t>
  </si>
  <si>
    <t>Wedmore</t>
  </si>
  <si>
    <t>Wembdon</t>
  </si>
  <si>
    <t>West Huntspill</t>
  </si>
  <si>
    <t>Westonzoyland</t>
  </si>
  <si>
    <t>Woolavington</t>
  </si>
  <si>
    <t>Ash Priors</t>
  </si>
  <si>
    <t>Ashbrittle</t>
  </si>
  <si>
    <t>Bathealton</t>
  </si>
  <si>
    <t>Bicknoller</t>
  </si>
  <si>
    <t>Bishops Hull</t>
  </si>
  <si>
    <t>Bishops Lydeard/Cothelstone</t>
  </si>
  <si>
    <t>Bradford on Tone</t>
  </si>
  <si>
    <t>Brompton Ralph</t>
  </si>
  <si>
    <t>Brompton Regis</t>
  </si>
  <si>
    <t>Brushford</t>
  </si>
  <si>
    <t>Burrowbridge</t>
  </si>
  <si>
    <t>Carhampton</t>
  </si>
  <si>
    <t>Cheddon Fitzpaine</t>
  </si>
  <si>
    <t>Chipstable</t>
  </si>
  <si>
    <t>Churchstanton</t>
  </si>
  <si>
    <t>Clatworthy</t>
  </si>
  <si>
    <t>Combe Florey</t>
  </si>
  <si>
    <t>Corfe</t>
  </si>
  <si>
    <t>Cotford St Luke</t>
  </si>
  <si>
    <t>Creech St Michael</t>
  </si>
  <si>
    <t>Crowcombe</t>
  </si>
  <si>
    <t>Cutcombe</t>
  </si>
  <si>
    <t>Dulverton</t>
  </si>
  <si>
    <t>Dunster</t>
  </si>
  <si>
    <t>Durston</t>
  </si>
  <si>
    <t>East Quantoxhead</t>
  </si>
  <si>
    <t>Elworthy</t>
  </si>
  <si>
    <t>Exford</t>
  </si>
  <si>
    <t>Exmoor</t>
  </si>
  <si>
    <t>Exton</t>
  </si>
  <si>
    <t>Fitzhead</t>
  </si>
  <si>
    <t>Halse</t>
  </si>
  <si>
    <t>Hatch Beauchamp</t>
  </si>
  <si>
    <t>Holford</t>
  </si>
  <si>
    <t>Huish Champflower</t>
  </si>
  <si>
    <t>Kilve</t>
  </si>
  <si>
    <t>Kingston St Mary</t>
  </si>
  <si>
    <t>Langford Budville</t>
  </si>
  <si>
    <t>Luccombe</t>
  </si>
  <si>
    <t>Luxborough</t>
  </si>
  <si>
    <t>Lydeard St Lawrence/Tolland</t>
  </si>
  <si>
    <t>Milverton</t>
  </si>
  <si>
    <t>Minehead</t>
  </si>
  <si>
    <t>Monksilver</t>
  </si>
  <si>
    <t>Neroche</t>
  </si>
  <si>
    <t>Nettlecombe</t>
  </si>
  <si>
    <t>North Curry</t>
  </si>
  <si>
    <t>Norton Fitzwarren</t>
  </si>
  <si>
    <t>Nynehead</t>
  </si>
  <si>
    <t>Oake</t>
  </si>
  <si>
    <t>Oare</t>
  </si>
  <si>
    <t>Old Cleeve</t>
  </si>
  <si>
    <t>Otterford</t>
  </si>
  <si>
    <t>Pitminster</t>
  </si>
  <si>
    <t>Porlock</t>
  </si>
  <si>
    <t>Ruishton/Thornfalcon</t>
  </si>
  <si>
    <t>Sampford Arundel</t>
  </si>
  <si>
    <t>Sampford Brett</t>
  </si>
  <si>
    <t>Selworthy and Minehead Without</t>
  </si>
  <si>
    <t>Skilgate</t>
  </si>
  <si>
    <t>Stawley</t>
  </si>
  <si>
    <t>Stogumber</t>
  </si>
  <si>
    <t>Stogursey</t>
  </si>
  <si>
    <t>Stoke St Gregory</t>
  </si>
  <si>
    <t>Stoke St Mary</t>
  </si>
  <si>
    <t>Stringston</t>
  </si>
  <si>
    <t>Taunton</t>
  </si>
  <si>
    <t>Timberscombe</t>
  </si>
  <si>
    <t>Treborough</t>
  </si>
  <si>
    <t>Trull</t>
  </si>
  <si>
    <t>Upton</t>
  </si>
  <si>
    <t>Watchet</t>
  </si>
  <si>
    <t>Wellington</t>
  </si>
  <si>
    <t>Wellington Without</t>
  </si>
  <si>
    <t>West Bagborough</t>
  </si>
  <si>
    <t>West Buckland</t>
  </si>
  <si>
    <t>West Hatch</t>
  </si>
  <si>
    <t>West Monkton</t>
  </si>
  <si>
    <t>West Quantoxhead</t>
  </si>
  <si>
    <t>Williton</t>
  </si>
  <si>
    <t>Winsford</t>
  </si>
  <si>
    <t>Withycombe</t>
  </si>
  <si>
    <t>Withypool and Hawkridge</t>
  </si>
  <si>
    <t>Wiveliscombe</t>
  </si>
  <si>
    <t>Wootton Courtenay</t>
  </si>
  <si>
    <t>Abbas and Templecombe</t>
  </si>
  <si>
    <t>Aller</t>
  </si>
  <si>
    <t>Ansford</t>
  </si>
  <si>
    <t>Ash</t>
  </si>
  <si>
    <t xml:space="preserve">Ashill </t>
  </si>
  <si>
    <t>Babcary</t>
  </si>
  <si>
    <t>Barrington</t>
  </si>
  <si>
    <t>Barton St. David</t>
  </si>
  <si>
    <t>Barwick &amp; Stoford</t>
  </si>
  <si>
    <t>Beercrocombe</t>
  </si>
  <si>
    <t>Bratton Seymour</t>
  </si>
  <si>
    <t>Brewham</t>
  </si>
  <si>
    <t>Broadway</t>
  </si>
  <si>
    <t>Bruton</t>
  </si>
  <si>
    <t>Brympton</t>
  </si>
  <si>
    <t>Buckland St. Mary</t>
  </si>
  <si>
    <t>Alford (Cary Moor)</t>
  </si>
  <si>
    <t>Lovington (Cary Moor)</t>
  </si>
  <si>
    <t>North Barrow (Cary Moor)</t>
  </si>
  <si>
    <t>South Barrow (Cary Moor)</t>
  </si>
  <si>
    <t>Castle Cary</t>
  </si>
  <si>
    <t>Chaffcombe</t>
  </si>
  <si>
    <t>Chard Town</t>
  </si>
  <si>
    <t>Charlton Horethorne</t>
  </si>
  <si>
    <t>Charltons (The)</t>
  </si>
  <si>
    <t>Charlton Musgrove</t>
  </si>
  <si>
    <t>Chillington</t>
  </si>
  <si>
    <t>Chilthorne Domer</t>
  </si>
  <si>
    <t>Chilton Cantelo &amp; Ashington</t>
  </si>
  <si>
    <t>Chiselborough</t>
  </si>
  <si>
    <t>Closworth</t>
  </si>
  <si>
    <t>Combe St. Nicholas</t>
  </si>
  <si>
    <t>Compton Dundon</t>
  </si>
  <si>
    <t>Compton Pauncefoot &amp; Blackford</t>
  </si>
  <si>
    <t>Corton Denham</t>
  </si>
  <si>
    <t>Crewkerne Town</t>
  </si>
  <si>
    <t>Cricket St. Thomas</t>
  </si>
  <si>
    <t>Cucklington</t>
  </si>
  <si>
    <t>Cudworth</t>
  </si>
  <si>
    <t>Curry Mallet</t>
  </si>
  <si>
    <t>Curry Rivel</t>
  </si>
  <si>
    <t>Dinnington</t>
  </si>
  <si>
    <t>Donyatt</t>
  </si>
  <si>
    <t>Dowlish Wake</t>
  </si>
  <si>
    <t>Drayton</t>
  </si>
  <si>
    <t>East Chinnock</t>
  </si>
  <si>
    <t>East Coker</t>
  </si>
  <si>
    <t>Fivehead &amp; Swell</t>
  </si>
  <si>
    <t>Hambridge &amp; Westport</t>
  </si>
  <si>
    <t>Hardington Mandeville</t>
  </si>
  <si>
    <t>Haselbury Plucknett</t>
  </si>
  <si>
    <t>Henstridge</t>
  </si>
  <si>
    <t>High Ham</t>
  </si>
  <si>
    <t>Hinton St. George</t>
  </si>
  <si>
    <t>Horsington</t>
  </si>
  <si>
    <t>Horton</t>
  </si>
  <si>
    <t>Huish Episcopi</t>
  </si>
  <si>
    <t>Ilchester</t>
  </si>
  <si>
    <t>Ilminster Town</t>
  </si>
  <si>
    <t>Ilton</t>
  </si>
  <si>
    <t>Isle Abbotts</t>
  </si>
  <si>
    <t>Isle Brewers</t>
  </si>
  <si>
    <t>Keinton Mandeville</t>
  </si>
  <si>
    <t>Kingsbury Episcopi</t>
  </si>
  <si>
    <t>Kingsdon</t>
  </si>
  <si>
    <t>Kingstone</t>
  </si>
  <si>
    <t>Kingweston</t>
  </si>
  <si>
    <t>Knowle St. Giles</t>
  </si>
  <si>
    <t>Langport</t>
  </si>
  <si>
    <t>Long Load</t>
  </si>
  <si>
    <t>Long Sutton</t>
  </si>
  <si>
    <t>Lopen</t>
  </si>
  <si>
    <t>Marston Magna</t>
  </si>
  <si>
    <t>Martock</t>
  </si>
  <si>
    <t>Merriott</t>
  </si>
  <si>
    <t>Milborne Port</t>
  </si>
  <si>
    <t>Misterton</t>
  </si>
  <si>
    <t>Montacute</t>
  </si>
  <si>
    <t>Muchelney</t>
  </si>
  <si>
    <t>Mudford</t>
  </si>
  <si>
    <t>North Cadbury</t>
  </si>
  <si>
    <t>Yarlington (North Cadbury)</t>
  </si>
  <si>
    <t>North Perrott</t>
  </si>
  <si>
    <t>Holton (North Vale)</t>
  </si>
  <si>
    <t>Maperton (North Vale)</t>
  </si>
  <si>
    <t>North Cheriton (North Vale)</t>
  </si>
  <si>
    <t>Norton sub Hamdon</t>
  </si>
  <si>
    <t>Odcombe</t>
  </si>
  <si>
    <t>Pen Selwood</t>
  </si>
  <si>
    <t>Pitcombe</t>
  </si>
  <si>
    <t>Pitney</t>
  </si>
  <si>
    <t>Puckington</t>
  </si>
  <si>
    <t>Queen Camel</t>
  </si>
  <si>
    <t>Rimpton</t>
  </si>
  <si>
    <t>Seavington St. Mary</t>
  </si>
  <si>
    <t>Seavington St. Michael</t>
  </si>
  <si>
    <t>Shepton Beauchamp</t>
  </si>
  <si>
    <t>Shepton Montague</t>
  </si>
  <si>
    <t>Somerton</t>
  </si>
  <si>
    <t xml:space="preserve">South Cadbury and Sutton Montis </t>
  </si>
  <si>
    <t>South Petherton</t>
  </si>
  <si>
    <t>Sparkford</t>
  </si>
  <si>
    <t>Stocklinch</t>
  </si>
  <si>
    <t>Stoke sub Hamdon</t>
  </si>
  <si>
    <t>Tatworth and Forton</t>
  </si>
  <si>
    <t>Tintinhull</t>
  </si>
  <si>
    <t>Wambrook</t>
  </si>
  <si>
    <t>Wayford</t>
  </si>
  <si>
    <t>West Camel</t>
  </si>
  <si>
    <t>West &amp; Middle Chinnock</t>
  </si>
  <si>
    <t>West Coker</t>
  </si>
  <si>
    <t>West Crewkerne</t>
  </si>
  <si>
    <t>Whitelackington</t>
  </si>
  <si>
    <t>Whitestaunton</t>
  </si>
  <si>
    <t>Wincanton Town</t>
  </si>
  <si>
    <t>Winsham</t>
  </si>
  <si>
    <t xml:space="preserve">Yeovil Town </t>
  </si>
  <si>
    <t>Yeovil Without</t>
  </si>
  <si>
    <t>Yeovilton &amp; District</t>
  </si>
  <si>
    <t>Grants</t>
  </si>
  <si>
    <t>11th January 2024</t>
  </si>
  <si>
    <t>Lloyds Bank PLC</t>
  </si>
  <si>
    <t>OO956598</t>
  </si>
  <si>
    <t>Stoke Trister with Bayford Parish Council</t>
  </si>
  <si>
    <t>Kate Fullerton</t>
  </si>
  <si>
    <t>stoketristerpc@gmail.com</t>
  </si>
  <si>
    <t>25 Helena Road, Yeovil, Somerset BA20 2HQ</t>
  </si>
  <si>
    <t>Niru Linsley</t>
  </si>
  <si>
    <t>Chairman</t>
  </si>
  <si>
    <t>Leigh Common 1st payment</t>
  </si>
  <si>
    <t>Bank statements:</t>
  </si>
  <si>
    <t>General Grant</t>
  </si>
  <si>
    <t xml:space="preserve">Budget </t>
  </si>
  <si>
    <t>Transfer from 00956598</t>
  </si>
  <si>
    <t>CATbus Grant</t>
  </si>
  <si>
    <t>YTD</t>
  </si>
  <si>
    <t>Description</t>
  </si>
  <si>
    <t>24P56</t>
  </si>
  <si>
    <t>K Fullerton</t>
  </si>
  <si>
    <t>Clerk salary April 2024</t>
  </si>
  <si>
    <t>24P57</t>
  </si>
  <si>
    <t>PAYE April 2024</t>
  </si>
  <si>
    <t>HMRC</t>
  </si>
  <si>
    <t>Clerk salary May 2024</t>
  </si>
  <si>
    <t>24P58</t>
  </si>
  <si>
    <t>PAYE May 2024</t>
  </si>
  <si>
    <t>24P59</t>
  </si>
  <si>
    <t>J Garrett</t>
  </si>
  <si>
    <t>24P60</t>
  </si>
  <si>
    <t>Reimbursement DEFIB LEDs</t>
  </si>
  <si>
    <t>Payman Ltd</t>
  </si>
  <si>
    <t>Payroll services 2024/25</t>
  </si>
  <si>
    <t>24P61</t>
  </si>
  <si>
    <t>24P62</t>
  </si>
  <si>
    <t>Clerk expenses April/May 2024 MS365 Feb 2024</t>
  </si>
  <si>
    <t>Clerk expenses April/May 2024 Stationery</t>
  </si>
  <si>
    <t>Clerk expenses April/May Tesco stationer</t>
  </si>
  <si>
    <t>Clerk expenses April-May wfh &amp; mileage</t>
  </si>
  <si>
    <t>M Robinson</t>
  </si>
  <si>
    <t>Lidl - refreshments annual residents mtg</t>
  </si>
  <si>
    <t>24P63</t>
  </si>
  <si>
    <t>SLCC</t>
  </si>
  <si>
    <t>Council annual affiliation Inv MEM248097-3</t>
  </si>
  <si>
    <t>24P64</t>
  </si>
  <si>
    <t>PCC Stoke Trister</t>
  </si>
  <si>
    <t>Grant to Stoke Trister Church for Churchyard Maintenance</t>
  </si>
  <si>
    <t>24P65</t>
  </si>
  <si>
    <t>Grant to Stoke Trister Church for Village News magazine</t>
  </si>
  <si>
    <t>Zurich Insurance</t>
  </si>
  <si>
    <t>Annual PC Insurance renewal  Ref YLL2720924353</t>
  </si>
  <si>
    <t>24P66</t>
  </si>
  <si>
    <t>P Russell</t>
  </si>
  <si>
    <t>Trading as Parish and Town Auditing Services</t>
  </si>
  <si>
    <t>24P67</t>
  </si>
  <si>
    <t>Clerk salary June 2024</t>
  </si>
  <si>
    <t>24P68</t>
  </si>
  <si>
    <t>24P69</t>
  </si>
  <si>
    <t>PAYE June 2024</t>
  </si>
  <si>
    <t>STPC</t>
  </si>
  <si>
    <t>Transfer to fixed term saving account Lloyds</t>
  </si>
  <si>
    <t>24T1</t>
  </si>
  <si>
    <t>Somerset Council</t>
  </si>
  <si>
    <t>Precept 2024/25</t>
  </si>
  <si>
    <t>24R1</t>
  </si>
  <si>
    <t>Return Grant for Village News costs - no longer required due to donation</t>
  </si>
  <si>
    <t>Stoke Trister &amp; Bayford Fixed Term Account: 20705205LS</t>
  </si>
  <si>
    <r>
      <t>Opening Balance (cashbook) 1</t>
    </r>
    <r>
      <rPr>
        <vertAlign val="superscript"/>
        <sz val="14"/>
        <color theme="1"/>
        <rFont val="Times New Roman"/>
        <family val="1"/>
      </rPr>
      <t>st</t>
    </r>
    <r>
      <rPr>
        <sz val="14"/>
        <color theme="1"/>
        <rFont val="Times New Roman"/>
        <family val="1"/>
      </rPr>
      <t xml:space="preserve"> April 2023 - Current</t>
    </r>
  </si>
  <si>
    <t>Year ending 31st March 2025</t>
  </si>
  <si>
    <t>Leigh Common 2nd payment</t>
  </si>
  <si>
    <t>Somerset Council Pension Fund</t>
  </si>
  <si>
    <t>Clerk Pension April - July 2024</t>
  </si>
  <si>
    <t>24P70</t>
  </si>
  <si>
    <t>Employer Pension</t>
  </si>
  <si>
    <t>24P71</t>
  </si>
  <si>
    <t>PAYE July 2024</t>
  </si>
  <si>
    <t>24P72</t>
  </si>
  <si>
    <t>Clerk salary July 2024</t>
  </si>
  <si>
    <t>24P73</t>
  </si>
  <si>
    <t>SALC</t>
  </si>
  <si>
    <t>Afilliation fee 24/25</t>
  </si>
  <si>
    <t>24P74</t>
  </si>
  <si>
    <t>O Lockwood</t>
  </si>
  <si>
    <t>Reimburse SID connector exp (GT Home/Ebay</t>
  </si>
  <si>
    <t>24P75</t>
  </si>
  <si>
    <t>PAYE August 24</t>
  </si>
  <si>
    <t>24P76</t>
  </si>
  <si>
    <t>Pension contribution August 24</t>
  </si>
  <si>
    <t>24P77</t>
  </si>
  <si>
    <t>Clerk salary August 24</t>
  </si>
  <si>
    <t>24P78</t>
  </si>
  <si>
    <t>Clerk salary September 24</t>
  </si>
  <si>
    <t>24P79</t>
  </si>
  <si>
    <t>PAYE Sept 24</t>
  </si>
  <si>
    <t>24P80</t>
  </si>
  <si>
    <t>Pension contribution Sept 24</t>
  </si>
  <si>
    <t>24P81</t>
  </si>
  <si>
    <t>Bayford Mission Hall</t>
  </si>
  <si>
    <t>Transfer SALC earmarked fund (v/hall improvements)</t>
  </si>
  <si>
    <t>24P82</t>
  </si>
  <si>
    <t>VAT return 2022/23 &amp; 2023/24</t>
  </si>
  <si>
    <t>24R2</t>
  </si>
  <si>
    <t>Expenses Aug/Sept wfh &amp; Ms365</t>
  </si>
  <si>
    <t>24P83</t>
  </si>
  <si>
    <t>Clerk expenses June/July 24 Microsoft</t>
  </si>
  <si>
    <t>Tesco stationery</t>
  </si>
  <si>
    <t>ACTUAL SPEND</t>
  </si>
  <si>
    <t>Less earmarked (non budget) items</t>
  </si>
  <si>
    <t>2025/26</t>
  </si>
  <si>
    <t>Percentage of budget spent YTD</t>
  </si>
  <si>
    <t>NOTES</t>
  </si>
  <si>
    <t>churchyard Maint</t>
  </si>
  <si>
    <t>see general grant</t>
  </si>
  <si>
    <t>22.3% of gross salary</t>
  </si>
  <si>
    <t>plus 20%</t>
  </si>
  <si>
    <t>See draft budget</t>
  </si>
  <si>
    <t>transferred to v/hall</t>
  </si>
  <si>
    <t>Ranger Services</t>
  </si>
  <si>
    <t>Bin emptying SC</t>
  </si>
  <si>
    <t>Estimated expenditure 1/11/24 - 31/3/25</t>
  </si>
  <si>
    <t>Estimated total expenditure for year ended 31st March 25</t>
  </si>
  <si>
    <t>as at 31/10/2024</t>
  </si>
  <si>
    <t>Clerk salary October 2024</t>
  </si>
  <si>
    <t>24P84</t>
  </si>
  <si>
    <t>PAYE October 2024</t>
  </si>
  <si>
    <t>24P85</t>
  </si>
  <si>
    <t>Reimburse STPC Defib board</t>
  </si>
  <si>
    <t>24P86</t>
  </si>
  <si>
    <t>Clerk pension Oct 2024</t>
  </si>
  <si>
    <t>24P87</t>
  </si>
  <si>
    <t>Bank interest 3.5% on 25k, grass keep, interest</t>
  </si>
  <si>
    <t>Increase of 4% potential raise</t>
  </si>
  <si>
    <t>Defibrillator training</t>
  </si>
  <si>
    <t>Grant to Unicorn (Community Asset)</t>
  </si>
  <si>
    <t>check with SALC can do this</t>
  </si>
  <si>
    <t>Transfer from Reserve No2</t>
  </si>
  <si>
    <t>24T2</t>
  </si>
  <si>
    <t>24R3</t>
  </si>
  <si>
    <t xml:space="preserve">CIL Money </t>
  </si>
  <si>
    <t>Transfer to current account</t>
  </si>
  <si>
    <t>Transfer from fixed savings</t>
  </si>
  <si>
    <t>24T3</t>
  </si>
  <si>
    <t>Clerk salary Nov 2024</t>
  </si>
  <si>
    <t>24P88</t>
  </si>
  <si>
    <t>PAYE Nov 2024</t>
  </si>
  <si>
    <t>24P89</t>
  </si>
  <si>
    <t>Pension Clerk Nov 2024</t>
  </si>
  <si>
    <t>24P90</t>
  </si>
  <si>
    <t>Clerk expenses Oct &amp; nov</t>
  </si>
  <si>
    <t>24P91</t>
  </si>
  <si>
    <t>Snell printing reimbursement (maps)</t>
  </si>
  <si>
    <t>24P92</t>
  </si>
  <si>
    <t>Clerk salary December 2024</t>
  </si>
  <si>
    <t>PAYE December 2024</t>
  </si>
  <si>
    <t>24P93</t>
  </si>
  <si>
    <t>Clerk pension December 2024</t>
  </si>
  <si>
    <t>24P94</t>
  </si>
  <si>
    <t>Information Commissioners Office</t>
  </si>
  <si>
    <t>Data Protection Fee 2024/25</t>
  </si>
  <si>
    <t>24P95</t>
  </si>
  <si>
    <t>24T4</t>
  </si>
  <si>
    <t>PRECEPT REQUEST  2025/26</t>
  </si>
  <si>
    <t>The Council of the above-mentioned Parish/Town/City HEREBY GIVE YOU NOTICE that in respect of the financial year 2025/26 they will require from you the sum of (fill in below) to meet the budget requirement of the Council as calculated under Section 50 of the above Act, and they do accordingly HEREBY REQUIRE you to pay the same.</t>
  </si>
  <si>
    <t xml:space="preserve">Precept requests will be paid in one instalment in April 2025. </t>
  </si>
  <si>
    <t>O0956598</t>
  </si>
  <si>
    <t>Wincanton</t>
  </si>
  <si>
    <t>NB: Please mark the box (X) if the above bank details have changed since the previous year's submission and provide evidence of the new account details for audit purposes</t>
  </si>
  <si>
    <t>9th January 2025</t>
  </si>
  <si>
    <t>Chairperson</t>
  </si>
  <si>
    <t>Reserves Budget 2025/26</t>
  </si>
  <si>
    <t>Expenditure budget 2025/26</t>
  </si>
  <si>
    <t>Total Earmarked Funds 2025/26</t>
  </si>
  <si>
    <t>Addition 5/11/24</t>
  </si>
  <si>
    <t>Bank rec 08/01/25 less estimated expenses 1/01/25 - 31/3/25</t>
  </si>
  <si>
    <t>Estimated 1/1/25 - 31/3/25</t>
  </si>
  <si>
    <t>Clerk salary Jan 25</t>
  </si>
  <si>
    <t>24P96</t>
  </si>
  <si>
    <t>PAYE Jan 25</t>
  </si>
  <si>
    <t>24P97</t>
  </si>
  <si>
    <t>Clerk Pension Jan 25</t>
  </si>
  <si>
    <t>24P98</t>
  </si>
  <si>
    <t>Clerk salary Feb 25</t>
  </si>
  <si>
    <t>24P99</t>
  </si>
  <si>
    <t>24P100</t>
  </si>
  <si>
    <t>PAYE Feb 25</t>
  </si>
  <si>
    <t>Clerk Pension Feb 25</t>
  </si>
  <si>
    <t>24P101</t>
  </si>
  <si>
    <t>Membership fee 40271 INV MEM253141-3</t>
  </si>
  <si>
    <t>24P102</t>
  </si>
  <si>
    <t>Clerk Training Inv 1625</t>
  </si>
  <si>
    <t>24P103</t>
  </si>
  <si>
    <t>Citizens Advice Somerset</t>
  </si>
  <si>
    <t xml:space="preserve">Grant </t>
  </si>
  <si>
    <t>24P104</t>
  </si>
  <si>
    <t>South Somerset Communiy Accessible Transport</t>
  </si>
  <si>
    <t>Grant</t>
  </si>
  <si>
    <t>24P105</t>
  </si>
  <si>
    <t>24P106</t>
  </si>
  <si>
    <t>Clerk expenses Dec/Jan 25</t>
  </si>
  <si>
    <t>Superplants</t>
  </si>
  <si>
    <t>Christmas tree 24 Inv49370</t>
  </si>
  <si>
    <t>JD Electrical</t>
  </si>
  <si>
    <t>Inv 24/388 ST Defibrillator</t>
  </si>
  <si>
    <t>24P107</t>
  </si>
  <si>
    <t>24P108</t>
  </si>
  <si>
    <t>24P109</t>
  </si>
  <si>
    <t>Expenses MS365 Feb/March</t>
  </si>
  <si>
    <t>24P110</t>
  </si>
  <si>
    <t>Expenses Feb/March Blackmore Vale advert</t>
  </si>
  <si>
    <t>WFh &amp; Mileage Feb/Mar</t>
  </si>
  <si>
    <t>Lloyds Bank</t>
  </si>
  <si>
    <t>Service Charge???</t>
  </si>
  <si>
    <t>Bank Charges</t>
  </si>
  <si>
    <t>Clerk Salary March 2024</t>
  </si>
  <si>
    <t>24P111</t>
  </si>
  <si>
    <t>Defib cleaning spray</t>
  </si>
  <si>
    <t>PAYE Mar 2025</t>
  </si>
  <si>
    <t>24P112</t>
  </si>
  <si>
    <t>Clerk pension Mar 25</t>
  </si>
  <si>
    <t>24P113</t>
  </si>
  <si>
    <t>24P114</t>
  </si>
  <si>
    <t>Premier Landscaping</t>
  </si>
  <si>
    <t>Ranger October 2024</t>
  </si>
  <si>
    <t>Ranger November 2024</t>
  </si>
  <si>
    <t>Ranger January 2025</t>
  </si>
  <si>
    <t>24P115</t>
  </si>
  <si>
    <t>Ranger</t>
  </si>
  <si>
    <t>Service Charge</t>
  </si>
  <si>
    <t>Bank Reconciliation as at 31st March 2025</t>
  </si>
  <si>
    <t>Balance as at 31st March 2025</t>
  </si>
  <si>
    <t>Less payments to 31st March 2025</t>
  </si>
  <si>
    <t>Plus receipts to 31st March 2025</t>
  </si>
  <si>
    <t>Balance at 31st March 2025</t>
  </si>
  <si>
    <t>Less uncleared payments</t>
  </si>
  <si>
    <t>Christmas Tree</t>
  </si>
  <si>
    <t>10 days/1 man per year</t>
  </si>
  <si>
    <t>Spend v budget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</si>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</sst>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809]* #,##0.00_-;\-[$£-809]* #,##0.00_-;_-[$£-809]* &quot;-&quot;??_-;_-@_-"/>
    <numFmt numFmtId="165" formatCode="#,##0.00;\(#,##0.00\)"/>
    <numFmt numFmtId="166" formatCode="#,##0;\(#,##0\)"/>
  </numFmts>
  <fonts count="74" x14ac:knownFonts="1">
    <font>
      <sz val="11"/>
      <color theme="1"/>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sz val="8"/>
      <name val="Calibri"/>
      <family val="2"/>
      <scheme val="minor"/>
    </font>
    <font>
      <sz val="14"/>
      <color theme="1"/>
      <name val="Calibri"/>
      <family val="2"/>
      <scheme val="minor"/>
    </font>
    <font>
      <b/>
      <u/>
      <sz val="12"/>
      <color theme="1"/>
      <name val="Calibri"/>
      <family val="2"/>
      <scheme val="minor"/>
    </font>
    <font>
      <sz val="14"/>
      <name val="Arial"/>
      <family val="2"/>
    </font>
    <font>
      <b/>
      <sz val="16"/>
      <color theme="1"/>
      <name val="Times New Roman"/>
      <family val="1"/>
    </font>
    <font>
      <b/>
      <sz val="14"/>
      <color theme="1"/>
      <name val="Times New Roman"/>
      <family val="1"/>
    </font>
    <font>
      <sz val="14"/>
      <color theme="1"/>
      <name val="Times New Roman"/>
      <family val="1"/>
    </font>
    <font>
      <sz val="12"/>
      <color theme="1"/>
      <name val="Times New Roman"/>
      <family val="1"/>
    </font>
    <font>
      <sz val="11"/>
      <color rgb="FFFF0000"/>
      <name val="Calibri"/>
      <family val="2"/>
      <scheme val="minor"/>
    </font>
    <font>
      <sz val="14"/>
      <color theme="1"/>
      <name val="Arial"/>
      <family val="2"/>
    </font>
    <font>
      <sz val="12"/>
      <color theme="1"/>
      <name val="Calibri"/>
      <family val="2"/>
      <scheme val="minor"/>
    </font>
    <font>
      <sz val="14"/>
      <color rgb="FFFF0000"/>
      <name val="Arial"/>
      <family val="2"/>
    </font>
    <font>
      <sz val="12"/>
      <color theme="4" tint="-0.249977111117893"/>
      <name val="Arial"/>
      <family val="2"/>
    </font>
    <font>
      <b/>
      <sz val="12"/>
      <color theme="4" tint="-0.249977111117893"/>
      <name val="Arial"/>
      <family val="2"/>
    </font>
    <font>
      <b/>
      <sz val="12"/>
      <color rgb="FFFF0000"/>
      <name val="Arial"/>
      <family val="2"/>
    </font>
    <font>
      <b/>
      <sz val="14"/>
      <color rgb="FFFF0000"/>
      <name val="Arial"/>
      <family val="2"/>
    </font>
    <font>
      <b/>
      <sz val="14"/>
      <color theme="1"/>
      <name val="Arial"/>
      <family val="2"/>
    </font>
    <font>
      <b/>
      <sz val="11"/>
      <color rgb="FFFF0000"/>
      <name val="Calibri"/>
      <family val="2"/>
      <scheme val="minor"/>
    </font>
    <font>
      <sz val="12"/>
      <color rgb="FFFF0000"/>
      <name val="Calibri"/>
      <family val="2"/>
      <scheme val="minor"/>
    </font>
    <font>
      <b/>
      <sz val="12"/>
      <color rgb="FFFF0000"/>
      <name val="Calibri"/>
      <family val="2"/>
      <scheme val="minor"/>
    </font>
    <font>
      <sz val="10"/>
      <name val="Arial"/>
      <family val="2"/>
    </font>
    <font>
      <b/>
      <sz val="10"/>
      <name val="Arial"/>
      <family val="2"/>
    </font>
    <font>
      <sz val="10"/>
      <color theme="1"/>
      <name val="Calibri"/>
      <family val="2"/>
      <scheme val="minor"/>
    </font>
    <font>
      <b/>
      <sz val="18"/>
      <color rgb="FFFF0000"/>
      <name val="Calibri"/>
      <family val="2"/>
      <scheme val="minor"/>
    </font>
    <font>
      <b/>
      <sz val="10"/>
      <color rgb="FFFF0000"/>
      <name val="Calibri"/>
      <family val="2"/>
      <scheme val="minor"/>
    </font>
    <font>
      <i/>
      <sz val="12"/>
      <name val="Calibri"/>
      <family val="2"/>
      <scheme val="minor"/>
    </font>
    <font>
      <u/>
      <sz val="12"/>
      <color theme="1"/>
      <name val="Calibri"/>
      <family val="2"/>
      <scheme val="minor"/>
    </font>
    <font>
      <i/>
      <sz val="12"/>
      <color theme="1"/>
      <name val="Calibri"/>
      <family val="2"/>
      <scheme val="minor"/>
    </font>
    <font>
      <sz val="12"/>
      <name val="Calibri"/>
      <family val="2"/>
      <scheme val="minor"/>
    </font>
    <font>
      <i/>
      <sz val="12"/>
      <color rgb="FFFF0000"/>
      <name val="Calibri"/>
      <family val="2"/>
      <scheme val="minor"/>
    </font>
    <font>
      <b/>
      <sz val="12"/>
      <color theme="1"/>
      <name val="Calibri"/>
      <family val="2"/>
      <scheme val="minor"/>
    </font>
    <font>
      <b/>
      <i/>
      <sz val="12"/>
      <color theme="1"/>
      <name val="Calibri"/>
      <family val="2"/>
      <scheme val="minor"/>
    </font>
    <font>
      <sz val="10"/>
      <color rgb="FFFF0000"/>
      <name val="Calibri"/>
      <family val="2"/>
      <scheme val="minor"/>
    </font>
    <font>
      <b/>
      <sz val="10"/>
      <color rgb="FFFF0000"/>
      <name val="Arial"/>
      <family val="2"/>
    </font>
    <font>
      <sz val="10"/>
      <color rgb="FFFF0000"/>
      <name val="Arial"/>
      <family val="2"/>
    </font>
    <font>
      <sz val="11"/>
      <color theme="1"/>
      <name val="Calibri"/>
      <family val="2"/>
      <scheme val="minor"/>
    </font>
    <font>
      <u/>
      <sz val="11"/>
      <color theme="10"/>
      <name val="Calibri"/>
      <family val="2"/>
      <scheme val="minor"/>
    </font>
    <font>
      <b/>
      <sz val="16"/>
      <name val="Arial"/>
      <family val="2"/>
    </font>
    <font>
      <sz val="16"/>
      <color theme="1"/>
      <name val="Arial"/>
      <family val="2"/>
    </font>
    <font>
      <sz val="12"/>
      <name val="Arial"/>
      <family val="2"/>
    </font>
    <font>
      <b/>
      <sz val="16"/>
      <color theme="1"/>
      <name val="Arial"/>
      <family val="2"/>
    </font>
    <font>
      <b/>
      <sz val="14"/>
      <color indexed="9"/>
      <name val="Arial"/>
      <family val="2"/>
    </font>
    <font>
      <sz val="12"/>
      <color indexed="41"/>
      <name val="Arial"/>
      <family val="2"/>
    </font>
    <font>
      <b/>
      <sz val="12"/>
      <color indexed="8"/>
      <name val="Arial"/>
      <family val="2"/>
    </font>
    <font>
      <b/>
      <sz val="12"/>
      <color indexed="9"/>
      <name val="Arial"/>
      <family val="2"/>
    </font>
    <font>
      <sz val="12"/>
      <color theme="1"/>
      <name val="Arial"/>
      <family val="2"/>
    </font>
    <font>
      <b/>
      <sz val="14"/>
      <color theme="0"/>
      <name val="Arial"/>
      <family val="2"/>
    </font>
    <font>
      <sz val="14"/>
      <color theme="0"/>
      <name val="Arial"/>
      <family val="2"/>
    </font>
    <font>
      <b/>
      <sz val="12"/>
      <color theme="0"/>
      <name val="Arial"/>
      <family val="2"/>
    </font>
    <font>
      <sz val="12"/>
      <color theme="0"/>
      <name val="Arial"/>
      <family val="2"/>
    </font>
    <font>
      <sz val="12"/>
      <color rgb="FFFF0000"/>
      <name val="Arial"/>
      <family val="2"/>
    </font>
    <font>
      <b/>
      <sz val="12"/>
      <color indexed="41"/>
      <name val="Arial"/>
      <family val="2"/>
    </font>
    <font>
      <b/>
      <sz val="12"/>
      <name val="Arial"/>
      <family val="2"/>
    </font>
    <font>
      <i/>
      <sz val="12"/>
      <name val="Arial"/>
      <family val="2"/>
    </font>
    <font>
      <b/>
      <i/>
      <sz val="12"/>
      <name val="Arial"/>
      <family val="2"/>
    </font>
    <font>
      <sz val="12"/>
      <color rgb="FF92D050"/>
      <name val="Arial"/>
      <family val="2"/>
    </font>
    <font>
      <sz val="12"/>
      <color rgb="FF0070C0"/>
      <name val="Arial"/>
      <family val="2"/>
    </font>
    <font>
      <b/>
      <sz val="14"/>
      <color theme="1"/>
      <name val="Calibri"/>
      <family val="2"/>
      <scheme val="minor"/>
    </font>
    <font>
      <vertAlign val="superscript"/>
      <sz val="14"/>
      <color theme="1"/>
      <name val="Times New Roman"/>
      <family val="1"/>
    </font>
    <font>
      <b/>
      <sz val="14"/>
      <color theme="4" tint="-0.249977111117893"/>
      <name val="Arial"/>
      <family val="2"/>
    </font>
    <font>
      <sz val="14"/>
      <color theme="4" tint="-0.249977111117893"/>
      <name val="Arial"/>
      <family val="2"/>
    </font>
    <font>
      <b/>
      <sz val="10"/>
      <color theme="4" tint="-0.249977111117893"/>
      <name val="Arial"/>
      <family val="2"/>
    </font>
    <font>
      <b/>
      <i/>
      <sz val="10"/>
      <color theme="4" tint="-0.249977111117893"/>
      <name val="Arial"/>
      <family val="2"/>
    </font>
    <font>
      <sz val="10"/>
      <color theme="4" tint="-0.249977111117893"/>
      <name val="Arial"/>
      <family val="2"/>
    </font>
    <font>
      <i/>
      <sz val="10"/>
      <color rgb="FFFF0000"/>
      <name val="Arial"/>
      <family val="2"/>
    </font>
    <font>
      <sz val="14"/>
      <color rgb="FF0070C0"/>
      <name val="Arial"/>
      <family val="2"/>
    </font>
    <font>
      <b/>
      <i/>
      <sz val="12"/>
      <color theme="4" tint="-0.249977111117893"/>
      <name val="Arial"/>
      <family val="2"/>
    </font>
    <font>
      <b/>
      <sz val="14"/>
      <color rgb="FF0070C0"/>
      <name val="Arial"/>
      <family val="2"/>
    </font>
    <font>
      <i/>
      <sz val="14"/>
      <color rgb="FF0070C0"/>
      <name val="Arial"/>
      <family val="2"/>
    </font>
    <font>
      <b/>
      <sz val="11"/>
      <color theme="4" tint="-0.249977111117893"/>
      <name val="Arial"/>
      <family val="2"/>
    </font>
  </fonts>
  <fills count="10">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rgb="FF002060"/>
        <bgColor indexed="64"/>
      </patternFill>
    </fill>
    <fill>
      <patternFill patternType="solid">
        <fgColor theme="0"/>
        <bgColor indexed="64"/>
      </patternFill>
    </fill>
    <fill>
      <patternFill patternType="solid">
        <fgColor rgb="FFB1E5CB"/>
        <bgColor indexed="64"/>
      </patternFill>
    </fill>
    <fill>
      <patternFill patternType="solid">
        <fgColor rgb="FF339966"/>
        <bgColor indexed="64"/>
      </patternFill>
    </fill>
    <fill>
      <patternFill patternType="solid">
        <fgColor theme="0" tint="-0.249977111117893"/>
        <bgColor indexed="64"/>
      </patternFill>
    </fill>
    <fill>
      <patternFill patternType="solid">
        <fgColor theme="5"/>
        <bgColor indexed="64"/>
      </patternFill>
    </fill>
  </fills>
  <borders count="25">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4">
    <xf numFmtId="0" fontId="0" fillId="0" borderId="0"/>
    <xf numFmtId="43" fontId="39" fillId="0" borderId="0" applyFont="0" applyFill="0" applyBorder="0" applyAlignment="0" applyProtection="0"/>
    <xf numFmtId="9" fontId="39" fillId="0" borderId="0" applyFont="0" applyFill="0" applyBorder="0" applyAlignment="0" applyProtection="0"/>
    <xf numFmtId="0" fontId="40" fillId="0" borderId="0" applyNumberFormat="0" applyFill="0" applyBorder="0" applyAlignment="0" applyProtection="0"/>
  </cellStyleXfs>
  <cellXfs count="414">
    <xf numFmtId="0" fontId="0" fillId="0" borderId="0" xfId="0"/>
    <xf numFmtId="14" fontId="0" fillId="0" borderId="0" xfId="0" applyNumberFormat="1"/>
    <xf numFmtId="0" fontId="1" fillId="0" borderId="0" xfId="0" applyFont="1"/>
    <xf numFmtId="0" fontId="1" fillId="0" borderId="1" xfId="0" applyFont="1" applyBorder="1"/>
    <xf numFmtId="0" fontId="3" fillId="0" borderId="0" xfId="0" applyFont="1"/>
    <xf numFmtId="0" fontId="0" fillId="2" borderId="0" xfId="0" applyFill="1"/>
    <xf numFmtId="0" fontId="0" fillId="3" borderId="0" xfId="0" applyFill="1"/>
    <xf numFmtId="0" fontId="0" fillId="0" borderId="0" xfId="0" applyAlignment="1">
      <alignment horizontal="left"/>
    </xf>
    <xf numFmtId="0" fontId="5" fillId="0" borderId="0" xfId="0" applyFont="1"/>
    <xf numFmtId="0" fontId="6" fillId="0" borderId="0" xfId="0" applyFont="1"/>
    <xf numFmtId="0" fontId="6" fillId="0" borderId="0" xfId="0" applyFont="1" applyAlignment="1">
      <alignment horizontal="left"/>
    </xf>
    <xf numFmtId="0" fontId="2" fillId="0" borderId="0" xfId="0" applyFont="1"/>
    <xf numFmtId="0" fontId="2" fillId="0" borderId="0" xfId="0" applyFont="1" applyAlignment="1">
      <alignment horizontal="left"/>
    </xf>
    <xf numFmtId="0" fontId="2" fillId="3" borderId="0" xfId="0" applyFont="1" applyFill="1"/>
    <xf numFmtId="0" fontId="2" fillId="0" borderId="0" xfId="0" applyFont="1" applyAlignment="1">
      <alignment wrapText="1"/>
    </xf>
    <xf numFmtId="0" fontId="9" fillId="0" borderId="0" xfId="0" applyFont="1" applyAlignment="1">
      <alignment horizontal="left" vertical="center"/>
    </xf>
    <xf numFmtId="0" fontId="11" fillId="0" borderId="0" xfId="0" applyFont="1" applyAlignment="1">
      <alignment vertical="center"/>
    </xf>
    <xf numFmtId="0" fontId="10" fillId="0" borderId="0" xfId="0" applyFont="1" applyAlignment="1">
      <alignment vertical="center"/>
    </xf>
    <xf numFmtId="2" fontId="1" fillId="0" borderId="1" xfId="0" applyNumberFormat="1" applyFont="1" applyBorder="1"/>
    <xf numFmtId="2" fontId="0" fillId="0" borderId="0" xfId="0" applyNumberFormat="1"/>
    <xf numFmtId="164" fontId="0" fillId="0" borderId="0" xfId="0" applyNumberFormat="1"/>
    <xf numFmtId="164" fontId="1" fillId="0" borderId="1" xfId="0" applyNumberFormat="1" applyFont="1" applyBorder="1"/>
    <xf numFmtId="0" fontId="0" fillId="0" borderId="1" xfId="0" applyBorder="1"/>
    <xf numFmtId="0" fontId="13" fillId="0" borderId="0" xfId="0" applyFont="1" applyAlignment="1">
      <alignment horizontal="left"/>
    </xf>
    <xf numFmtId="0" fontId="13" fillId="0" borderId="2" xfId="0" applyFont="1" applyBorder="1" applyAlignment="1">
      <alignment horizontal="left"/>
    </xf>
    <xf numFmtId="0" fontId="7" fillId="0" borderId="2" xfId="0" applyFont="1" applyBorder="1" applyAlignment="1">
      <alignment horizontal="left"/>
    </xf>
    <xf numFmtId="0" fontId="13" fillId="0" borderId="4" xfId="0" applyFont="1" applyBorder="1" applyAlignment="1">
      <alignment horizontal="left"/>
    </xf>
    <xf numFmtId="0" fontId="13" fillId="0" borderId="5" xfId="0" applyFont="1" applyBorder="1" applyAlignment="1">
      <alignment horizontal="left"/>
    </xf>
    <xf numFmtId="164" fontId="15" fillId="0" borderId="6" xfId="0" applyNumberFormat="1" applyFont="1" applyBorder="1" applyAlignment="1">
      <alignment horizontal="center"/>
    </xf>
    <xf numFmtId="0" fontId="17" fillId="0" borderId="5" xfId="0" applyFont="1" applyBorder="1"/>
    <xf numFmtId="0" fontId="17" fillId="0" borderId="4" xfId="0" applyFont="1" applyBorder="1"/>
    <xf numFmtId="0" fontId="17" fillId="0" borderId="0" xfId="0" applyFont="1"/>
    <xf numFmtId="164" fontId="18" fillId="0" borderId="5" xfId="0" applyNumberFormat="1" applyFont="1" applyBorder="1" applyAlignment="1">
      <alignment horizontal="center"/>
    </xf>
    <xf numFmtId="164" fontId="19" fillId="0" borderId="2" xfId="0" applyNumberFormat="1" applyFont="1" applyBorder="1" applyAlignment="1">
      <alignment horizontal="center"/>
    </xf>
    <xf numFmtId="164" fontId="16" fillId="0" borderId="2" xfId="0" applyNumberFormat="1" applyFont="1" applyBorder="1"/>
    <xf numFmtId="164" fontId="17" fillId="0" borderId="2" xfId="0" applyNumberFormat="1" applyFont="1" applyBorder="1"/>
    <xf numFmtId="0" fontId="0" fillId="0" borderId="0" xfId="0" applyAlignment="1">
      <alignment wrapText="1"/>
    </xf>
    <xf numFmtId="2" fontId="1" fillId="0" borderId="0" xfId="0" applyNumberFormat="1" applyFont="1"/>
    <xf numFmtId="0" fontId="21" fillId="0" borderId="0" xfId="0" applyFont="1"/>
    <xf numFmtId="164" fontId="21" fillId="0" borderId="0" xfId="0" applyNumberFormat="1" applyFont="1" applyAlignment="1">
      <alignment horizontal="center"/>
    </xf>
    <xf numFmtId="14" fontId="24" fillId="0" borderId="2" xfId="0" applyNumberFormat="1" applyFont="1" applyBorder="1" applyAlignment="1">
      <alignment horizontal="center"/>
    </xf>
    <xf numFmtId="0" fontId="25" fillId="0" borderId="2" xfId="0" applyFont="1" applyBorder="1" applyAlignment="1">
      <alignment horizontal="center"/>
    </xf>
    <xf numFmtId="0" fontId="24" fillId="0" borderId="2" xfId="0" applyFont="1" applyBorder="1"/>
    <xf numFmtId="0" fontId="24" fillId="0" borderId="2" xfId="0" applyFont="1" applyBorder="1" applyAlignment="1">
      <alignment horizontal="right"/>
    </xf>
    <xf numFmtId="3" fontId="24" fillId="0" borderId="2" xfId="0" applyNumberFormat="1" applyFont="1" applyBorder="1" applyAlignment="1">
      <alignment horizontal="right"/>
    </xf>
    <xf numFmtId="0" fontId="26" fillId="0" borderId="0" xfId="0" applyFont="1"/>
    <xf numFmtId="0" fontId="17" fillId="0" borderId="5" xfId="0" applyFont="1" applyBorder="1" applyAlignment="1">
      <alignment horizontal="center"/>
    </xf>
    <xf numFmtId="14" fontId="17" fillId="0" borderId="4" xfId="0" applyNumberFormat="1" applyFont="1" applyBorder="1" applyAlignment="1">
      <alignment horizontal="center"/>
    </xf>
    <xf numFmtId="0" fontId="18" fillId="0" borderId="4" xfId="0" applyFont="1" applyBorder="1" applyAlignment="1">
      <alignment horizontal="center"/>
    </xf>
    <xf numFmtId="0" fontId="20" fillId="0" borderId="0" xfId="0" applyFont="1" applyAlignment="1">
      <alignment horizontal="center"/>
    </xf>
    <xf numFmtId="164" fontId="28" fillId="0" borderId="8" xfId="0" applyNumberFormat="1" applyFont="1" applyBorder="1"/>
    <xf numFmtId="164" fontId="26" fillId="0" borderId="8" xfId="0" applyNumberFormat="1" applyFont="1" applyBorder="1"/>
    <xf numFmtId="0" fontId="0" fillId="0" borderId="9" xfId="0" applyBorder="1"/>
    <xf numFmtId="0" fontId="14" fillId="0" borderId="10" xfId="0" applyFont="1" applyBorder="1"/>
    <xf numFmtId="0" fontId="14" fillId="0" borderId="0" xfId="0" applyFont="1"/>
    <xf numFmtId="164" fontId="29" fillId="0" borderId="11" xfId="0" applyNumberFormat="1" applyFont="1" applyBorder="1" applyAlignment="1">
      <alignment horizontal="right"/>
    </xf>
    <xf numFmtId="0" fontId="14" fillId="0" borderId="11" xfId="0" applyFont="1" applyBorder="1"/>
    <xf numFmtId="0" fontId="30" fillId="0" borderId="10" xfId="0" applyFont="1" applyBorder="1"/>
    <xf numFmtId="164" fontId="22" fillId="0" borderId="0" xfId="0" applyNumberFormat="1" applyFont="1" applyAlignment="1">
      <alignment horizontal="center"/>
    </xf>
    <xf numFmtId="164" fontId="31" fillId="0" borderId="0" xfId="0" applyNumberFormat="1" applyFont="1"/>
    <xf numFmtId="164" fontId="14" fillId="0" borderId="11" xfId="0" applyNumberFormat="1" applyFont="1" applyBorder="1" applyAlignment="1">
      <alignment horizontal="right"/>
    </xf>
    <xf numFmtId="164" fontId="32" fillId="0" borderId="0" xfId="0" applyNumberFormat="1" applyFont="1" applyAlignment="1">
      <alignment horizontal="center"/>
    </xf>
    <xf numFmtId="164" fontId="31" fillId="0" borderId="11" xfId="0" applyNumberFormat="1" applyFont="1" applyBorder="1" applyAlignment="1">
      <alignment horizontal="right"/>
    </xf>
    <xf numFmtId="164" fontId="14" fillId="0" borderId="11" xfId="0" applyNumberFormat="1" applyFont="1" applyBorder="1" applyAlignment="1">
      <alignment horizontal="center"/>
    </xf>
    <xf numFmtId="164" fontId="14" fillId="0" borderId="0" xfId="0" applyNumberFormat="1" applyFont="1"/>
    <xf numFmtId="164" fontId="32" fillId="0" borderId="11" xfId="0" applyNumberFormat="1" applyFont="1" applyBorder="1" applyAlignment="1">
      <alignment horizontal="right"/>
    </xf>
    <xf numFmtId="0" fontId="34" fillId="0" borderId="10" xfId="0" applyFont="1" applyBorder="1"/>
    <xf numFmtId="164" fontId="34" fillId="0" borderId="0" xfId="0" applyNumberFormat="1" applyFont="1"/>
    <xf numFmtId="164" fontId="34" fillId="0" borderId="12" xfId="0" applyNumberFormat="1" applyFont="1" applyBorder="1" applyAlignment="1">
      <alignment horizontal="right"/>
    </xf>
    <xf numFmtId="0" fontId="34" fillId="0" borderId="13" xfId="0" applyFont="1" applyBorder="1"/>
    <xf numFmtId="164" fontId="22" fillId="0" borderId="14" xfId="0" applyNumberFormat="1" applyFont="1" applyBorder="1" applyAlignment="1">
      <alignment horizontal="center"/>
    </xf>
    <xf numFmtId="164" fontId="34" fillId="0" borderId="14" xfId="0" applyNumberFormat="1" applyFont="1" applyBorder="1"/>
    <xf numFmtId="164" fontId="35" fillId="0" borderId="15" xfId="0" applyNumberFormat="1" applyFont="1" applyBorder="1" applyAlignment="1">
      <alignment horizontal="right"/>
    </xf>
    <xf numFmtId="0" fontId="27" fillId="0" borderId="7" xfId="0" applyFont="1" applyBorder="1" applyAlignment="1">
      <alignment horizontal="center" vertical="center"/>
    </xf>
    <xf numFmtId="164" fontId="33" fillId="0" borderId="0" xfId="0" applyNumberFormat="1" applyFont="1"/>
    <xf numFmtId="164" fontId="33" fillId="0" borderId="11" xfId="0" applyNumberFormat="1" applyFont="1" applyBorder="1" applyAlignment="1">
      <alignment horizontal="right"/>
    </xf>
    <xf numFmtId="10" fontId="0" fillId="0" borderId="0" xfId="0" applyNumberFormat="1"/>
    <xf numFmtId="164" fontId="29" fillId="0" borderId="0" xfId="0" applyNumberFormat="1" applyFont="1" applyAlignment="1">
      <alignment horizontal="center"/>
    </xf>
    <xf numFmtId="0" fontId="0" fillId="4" borderId="0" xfId="0" applyFill="1"/>
    <xf numFmtId="0" fontId="36" fillId="0" borderId="0" xfId="0" applyFont="1"/>
    <xf numFmtId="0" fontId="37" fillId="0" borderId="2" xfId="0" applyFont="1" applyBorder="1" applyAlignment="1">
      <alignment horizontal="center" wrapText="1"/>
    </xf>
    <xf numFmtId="0" fontId="37" fillId="0" borderId="2" xfId="0" applyFont="1" applyBorder="1" applyAlignment="1">
      <alignment horizontal="center"/>
    </xf>
    <xf numFmtId="0" fontId="38" fillId="0" borderId="2" xfId="0" applyFont="1" applyBorder="1" applyAlignment="1">
      <alignment horizontal="right"/>
    </xf>
    <xf numFmtId="0" fontId="38" fillId="0" borderId="2" xfId="0" applyFont="1" applyBorder="1"/>
    <xf numFmtId="0" fontId="37" fillId="0" borderId="2" xfId="0" applyFont="1" applyBorder="1" applyAlignment="1">
      <alignment wrapText="1"/>
    </xf>
    <xf numFmtId="0" fontId="37" fillId="0" borderId="2" xfId="0" applyFont="1" applyBorder="1"/>
    <xf numFmtId="0" fontId="43" fillId="5" borderId="0" xfId="0" applyFont="1" applyFill="1"/>
    <xf numFmtId="0" fontId="43" fillId="6" borderId="0" xfId="0" applyFont="1" applyFill="1"/>
    <xf numFmtId="0" fontId="45" fillId="7" borderId="16" xfId="0" applyFont="1" applyFill="1" applyBorder="1" applyAlignment="1">
      <alignment vertical="center"/>
    </xf>
    <xf numFmtId="0" fontId="46" fillId="7" borderId="17" xfId="0" applyFont="1" applyFill="1" applyBorder="1" applyAlignment="1">
      <alignment vertical="center"/>
    </xf>
    <xf numFmtId="0" fontId="46" fillId="7" borderId="18" xfId="0" applyFont="1" applyFill="1" applyBorder="1" applyAlignment="1">
      <alignment vertical="center"/>
    </xf>
    <xf numFmtId="0" fontId="43" fillId="0" borderId="0" xfId="0" applyFont="1"/>
    <xf numFmtId="0" fontId="48" fillId="5" borderId="8" xfId="0" applyFont="1" applyFill="1" applyBorder="1" applyAlignment="1">
      <alignment vertical="center"/>
    </xf>
    <xf numFmtId="0" fontId="46" fillId="5" borderId="8" xfId="0" applyFont="1" applyFill="1" applyBorder="1" applyAlignment="1">
      <alignment vertical="center"/>
    </xf>
    <xf numFmtId="0" fontId="47" fillId="5" borderId="8" xfId="0" applyFont="1" applyFill="1" applyBorder="1" applyAlignment="1">
      <alignment horizontal="center" vertical="center"/>
    </xf>
    <xf numFmtId="0" fontId="49" fillId="0" borderId="0" xfId="0" applyFont="1" applyAlignment="1">
      <alignment vertical="center"/>
    </xf>
    <xf numFmtId="0" fontId="48" fillId="5" borderId="0" xfId="0" applyFont="1" applyFill="1" applyAlignment="1">
      <alignment vertical="center"/>
    </xf>
    <xf numFmtId="0" fontId="46" fillId="5" borderId="0" xfId="0" applyFont="1" applyFill="1" applyAlignment="1">
      <alignment vertical="center"/>
    </xf>
    <xf numFmtId="0" fontId="47" fillId="5" borderId="0" xfId="0" applyFont="1" applyFill="1" applyAlignment="1">
      <alignment horizontal="center" vertical="center"/>
    </xf>
    <xf numFmtId="0" fontId="43" fillId="5" borderId="0" xfId="0" applyFont="1" applyFill="1" applyAlignment="1">
      <alignment wrapText="1"/>
    </xf>
    <xf numFmtId="0" fontId="49" fillId="0" borderId="0" xfId="0" applyFont="1" applyAlignment="1">
      <alignment wrapText="1"/>
    </xf>
    <xf numFmtId="0" fontId="48" fillId="5" borderId="14" xfId="0" applyFont="1" applyFill="1" applyBorder="1" applyAlignment="1">
      <alignment vertical="center"/>
    </xf>
    <xf numFmtId="0" fontId="46" fillId="5" borderId="14" xfId="0" applyFont="1" applyFill="1" applyBorder="1" applyAlignment="1">
      <alignment vertical="center"/>
    </xf>
    <xf numFmtId="0" fontId="7" fillId="5" borderId="0" xfId="0" applyFont="1" applyFill="1"/>
    <xf numFmtId="0" fontId="50" fillId="7" borderId="7" xfId="0" applyFont="1" applyFill="1" applyBorder="1" applyAlignment="1">
      <alignment vertical="center"/>
    </xf>
    <xf numFmtId="0" fontId="51" fillId="7" borderId="8" xfId="0" applyFont="1" applyFill="1" applyBorder="1" applyAlignment="1">
      <alignment vertical="center"/>
    </xf>
    <xf numFmtId="0" fontId="50" fillId="7" borderId="8" xfId="0" applyFont="1" applyFill="1" applyBorder="1"/>
    <xf numFmtId="0" fontId="52" fillId="7" borderId="8" xfId="0" quotePrefix="1" applyFont="1" applyFill="1" applyBorder="1"/>
    <xf numFmtId="0" fontId="52" fillId="7" borderId="8" xfId="0" applyFont="1" applyFill="1" applyBorder="1"/>
    <xf numFmtId="0" fontId="53" fillId="7" borderId="8" xfId="0" applyFont="1" applyFill="1" applyBorder="1"/>
    <xf numFmtId="0" fontId="53" fillId="7" borderId="9" xfId="0" applyFont="1" applyFill="1" applyBorder="1"/>
    <xf numFmtId="0" fontId="53" fillId="0" borderId="0" xfId="0" applyFont="1"/>
    <xf numFmtId="0" fontId="18" fillId="5" borderId="10" xfId="0" applyFont="1" applyFill="1" applyBorder="1"/>
    <xf numFmtId="0" fontId="54" fillId="5" borderId="0" xfId="0" applyFont="1" applyFill="1"/>
    <xf numFmtId="0" fontId="54" fillId="5" borderId="0" xfId="0" quotePrefix="1" applyFont="1" applyFill="1"/>
    <xf numFmtId="0" fontId="54" fillId="5" borderId="11" xfId="0" applyFont="1" applyFill="1" applyBorder="1"/>
    <xf numFmtId="0" fontId="54" fillId="0" borderId="0" xfId="0" applyFont="1"/>
    <xf numFmtId="0" fontId="54" fillId="5" borderId="13" xfId="0" applyFont="1" applyFill="1" applyBorder="1"/>
    <xf numFmtId="0" fontId="54" fillId="5" borderId="14" xfId="0" applyFont="1" applyFill="1" applyBorder="1"/>
    <xf numFmtId="0" fontId="54" fillId="5" borderId="19" xfId="0" applyFont="1" applyFill="1" applyBorder="1"/>
    <xf numFmtId="0" fontId="43" fillId="5" borderId="7" xfId="0" applyFont="1" applyFill="1" applyBorder="1"/>
    <xf numFmtId="0" fontId="43" fillId="5" borderId="8" xfId="0" applyFont="1" applyFill="1" applyBorder="1"/>
    <xf numFmtId="0" fontId="43" fillId="5" borderId="9" xfId="0" applyFont="1" applyFill="1" applyBorder="1"/>
    <xf numFmtId="0" fontId="45" fillId="7" borderId="7" xfId="0" applyFont="1" applyFill="1" applyBorder="1" applyAlignment="1">
      <alignment vertical="center"/>
    </xf>
    <xf numFmtId="0" fontId="49" fillId="7" borderId="8" xfId="0" applyFont="1" applyFill="1" applyBorder="1" applyAlignment="1">
      <alignment vertical="center"/>
    </xf>
    <xf numFmtId="0" fontId="55" fillId="7" borderId="8" xfId="0" applyFont="1" applyFill="1" applyBorder="1"/>
    <xf numFmtId="0" fontId="56" fillId="7" borderId="8" xfId="0" quotePrefix="1" applyFont="1" applyFill="1" applyBorder="1"/>
    <xf numFmtId="0" fontId="56" fillId="7" borderId="8" xfId="0" applyFont="1" applyFill="1" applyBorder="1"/>
    <xf numFmtId="0" fontId="43" fillId="7" borderId="8" xfId="0" applyFont="1" applyFill="1" applyBorder="1"/>
    <xf numFmtId="0" fontId="43" fillId="7" borderId="9" xfId="0" applyFont="1" applyFill="1" applyBorder="1"/>
    <xf numFmtId="0" fontId="43" fillId="5" borderId="10" xfId="0" applyFont="1" applyFill="1" applyBorder="1"/>
    <xf numFmtId="0" fontId="43" fillId="5" borderId="11" xfId="0" applyFont="1" applyFill="1" applyBorder="1"/>
    <xf numFmtId="0" fontId="43" fillId="6" borderId="3" xfId="0" applyFont="1" applyFill="1" applyBorder="1"/>
    <xf numFmtId="0" fontId="43" fillId="6" borderId="20" xfId="0" applyFont="1" applyFill="1" applyBorder="1"/>
    <xf numFmtId="0" fontId="49" fillId="7" borderId="8" xfId="0" applyFont="1" applyFill="1" applyBorder="1"/>
    <xf numFmtId="0" fontId="56" fillId="8" borderId="0" xfId="0" applyFont="1" applyFill="1"/>
    <xf numFmtId="0" fontId="43" fillId="8" borderId="0" xfId="0" applyFont="1" applyFill="1"/>
    <xf numFmtId="0" fontId="56" fillId="5" borderId="0" xfId="0" applyFont="1" applyFill="1"/>
    <xf numFmtId="0" fontId="43" fillId="0" borderId="10" xfId="0" applyFont="1" applyBorder="1"/>
    <xf numFmtId="0" fontId="43" fillId="5" borderId="0" xfId="0" quotePrefix="1" applyFont="1" applyFill="1" applyAlignment="1">
      <alignment horizontal="left"/>
    </xf>
    <xf numFmtId="0" fontId="57" fillId="5" borderId="10" xfId="0" applyFont="1" applyFill="1" applyBorder="1"/>
    <xf numFmtId="0" fontId="43" fillId="5" borderId="16" xfId="0" applyFont="1" applyFill="1" applyBorder="1" applyAlignment="1">
      <alignment horizontal="left" vertical="center"/>
    </xf>
    <xf numFmtId="0" fontId="57" fillId="5" borderId="18" xfId="0" applyFont="1" applyFill="1" applyBorder="1" applyAlignment="1">
      <alignment horizontal="right" vertical="center"/>
    </xf>
    <xf numFmtId="0" fontId="43" fillId="5" borderId="16" xfId="0" applyFont="1" applyFill="1" applyBorder="1" applyAlignment="1">
      <alignment vertical="center"/>
    </xf>
    <xf numFmtId="0" fontId="57" fillId="6" borderId="16" xfId="0" applyFont="1" applyFill="1" applyBorder="1" applyAlignment="1">
      <alignment horizontal="right" vertical="center"/>
    </xf>
    <xf numFmtId="0" fontId="58" fillId="5" borderId="18" xfId="0" quotePrefix="1" applyFont="1" applyFill="1" applyBorder="1" applyAlignment="1">
      <alignment horizontal="center" vertical="center"/>
    </xf>
    <xf numFmtId="0" fontId="57" fillId="6" borderId="18" xfId="0" applyFont="1" applyFill="1" applyBorder="1" applyAlignment="1">
      <alignment horizontal="right" vertical="center"/>
    </xf>
    <xf numFmtId="0" fontId="43" fillId="5" borderId="18" xfId="0" applyFont="1" applyFill="1" applyBorder="1" applyAlignment="1">
      <alignment vertical="center"/>
    </xf>
    <xf numFmtId="0" fontId="57" fillId="5" borderId="17" xfId="0" applyFont="1" applyFill="1" applyBorder="1" applyAlignment="1">
      <alignment horizontal="right" vertical="center"/>
    </xf>
    <xf numFmtId="0" fontId="43" fillId="5" borderId="7" xfId="0" applyFont="1" applyFill="1" applyBorder="1" applyAlignment="1">
      <alignment vertical="center"/>
    </xf>
    <xf numFmtId="0" fontId="57" fillId="5" borderId="9" xfId="0" applyFont="1" applyFill="1" applyBorder="1" applyAlignment="1">
      <alignment horizontal="right" vertical="center"/>
    </xf>
    <xf numFmtId="0" fontId="43" fillId="5" borderId="13" xfId="0" applyFont="1" applyFill="1" applyBorder="1" applyAlignment="1">
      <alignment vertical="center"/>
    </xf>
    <xf numFmtId="0" fontId="43" fillId="5" borderId="19" xfId="0" applyFont="1" applyFill="1" applyBorder="1" applyAlignment="1">
      <alignment vertical="center"/>
    </xf>
    <xf numFmtId="0" fontId="43" fillId="5" borderId="0" xfId="0" quotePrefix="1" applyFont="1" applyFill="1"/>
    <xf numFmtId="0" fontId="49" fillId="5" borderId="17" xfId="0" applyFont="1" applyFill="1" applyBorder="1" applyAlignment="1">
      <alignment vertical="center"/>
    </xf>
    <xf numFmtId="0" fontId="43" fillId="5" borderId="13" xfId="0" applyFont="1" applyFill="1" applyBorder="1"/>
    <xf numFmtId="0" fontId="43" fillId="5" borderId="14" xfId="0" applyFont="1" applyFill="1" applyBorder="1"/>
    <xf numFmtId="0" fontId="43" fillId="5" borderId="19" xfId="0" applyFont="1" applyFill="1" applyBorder="1"/>
    <xf numFmtId="0" fontId="57" fillId="5" borderId="0" xfId="0" applyFont="1" applyFill="1" applyAlignment="1">
      <alignment horizontal="center"/>
    </xf>
    <xf numFmtId="0" fontId="43" fillId="5" borderId="0" xfId="0" applyFont="1" applyFill="1" applyAlignment="1">
      <alignment horizontal="center"/>
    </xf>
    <xf numFmtId="0" fontId="43" fillId="5" borderId="11" xfId="0" applyFont="1" applyFill="1" applyBorder="1" applyAlignment="1">
      <alignment horizontal="center"/>
    </xf>
    <xf numFmtId="0" fontId="48" fillId="5" borderId="10" xfId="0" applyFont="1" applyFill="1" applyBorder="1" applyAlignment="1">
      <alignment vertical="center"/>
    </xf>
    <xf numFmtId="0" fontId="49" fillId="5" borderId="0" xfId="0" applyFont="1" applyFill="1"/>
    <xf numFmtId="0" fontId="57" fillId="5" borderId="0" xfId="0" applyFont="1" applyFill="1"/>
    <xf numFmtId="0" fontId="49" fillId="0" borderId="0" xfId="0" applyFont="1"/>
    <xf numFmtId="0" fontId="43" fillId="6" borderId="3" xfId="0" applyFont="1" applyFill="1" applyBorder="1" applyAlignment="1">
      <alignment horizontal="center"/>
    </xf>
    <xf numFmtId="0" fontId="57" fillId="5" borderId="14" xfId="0" applyFont="1" applyFill="1" applyBorder="1"/>
    <xf numFmtId="0" fontId="40" fillId="0" borderId="0" xfId="3"/>
    <xf numFmtId="0" fontId="43" fillId="5" borderId="13" xfId="0" applyFont="1" applyFill="1" applyBorder="1" applyAlignment="1">
      <alignment horizontal="center"/>
    </xf>
    <xf numFmtId="0" fontId="43" fillId="5" borderId="14" xfId="0" applyFont="1" applyFill="1" applyBorder="1" applyAlignment="1">
      <alignment horizontal="center"/>
    </xf>
    <xf numFmtId="15" fontId="56" fillId="5" borderId="14" xfId="0" applyNumberFormat="1" applyFont="1" applyFill="1" applyBorder="1"/>
    <xf numFmtId="0" fontId="43" fillId="5" borderId="14" xfId="0" applyFont="1" applyFill="1" applyBorder="1" applyAlignment="1">
      <alignment horizontal="right"/>
    </xf>
    <xf numFmtId="15" fontId="56" fillId="5" borderId="14" xfId="0" quotePrefix="1" applyNumberFormat="1" applyFont="1" applyFill="1" applyBorder="1"/>
    <xf numFmtId="0" fontId="43" fillId="0" borderId="0" xfId="0" applyFont="1" applyAlignment="1">
      <alignment vertical="center"/>
    </xf>
    <xf numFmtId="0" fontId="40" fillId="6" borderId="3" xfId="3" applyFill="1" applyBorder="1" applyAlignment="1">
      <alignment horizontal="left"/>
    </xf>
    <xf numFmtId="164" fontId="15" fillId="0" borderId="2" xfId="0" applyNumberFormat="1" applyFont="1" applyBorder="1" applyAlignment="1">
      <alignment horizontal="center"/>
    </xf>
    <xf numFmtId="164" fontId="12" fillId="0" borderId="2" xfId="0" applyNumberFormat="1" applyFont="1" applyBorder="1" applyAlignment="1">
      <alignment horizontal="left"/>
    </xf>
    <xf numFmtId="164" fontId="12" fillId="0" borderId="2" xfId="0" applyNumberFormat="1" applyFont="1" applyBorder="1" applyAlignment="1">
      <alignment horizontal="left" wrapText="1"/>
    </xf>
    <xf numFmtId="164" fontId="21" fillId="0" borderId="2" xfId="0" applyNumberFormat="1" applyFont="1" applyBorder="1" applyAlignment="1">
      <alignment horizontal="left"/>
    </xf>
    <xf numFmtId="164" fontId="59" fillId="0" borderId="2" xfId="0" applyNumberFormat="1" applyFont="1" applyBorder="1"/>
    <xf numFmtId="164" fontId="60" fillId="0" borderId="2" xfId="0" applyNumberFormat="1" applyFont="1" applyBorder="1"/>
    <xf numFmtId="14" fontId="0" fillId="0" borderId="0" xfId="0" applyNumberFormat="1" applyAlignment="1">
      <alignment horizontal="left"/>
    </xf>
    <xf numFmtId="0" fontId="1" fillId="2" borderId="0" xfId="0" applyFont="1" applyFill="1"/>
    <xf numFmtId="2" fontId="5" fillId="0" borderId="0" xfId="0" applyNumberFormat="1" applyFont="1"/>
    <xf numFmtId="4" fontId="10" fillId="0" borderId="0" xfId="0" applyNumberFormat="1" applyFont="1" applyAlignment="1">
      <alignment vertical="center"/>
    </xf>
    <xf numFmtId="0" fontId="5" fillId="0" borderId="3" xfId="0" applyFont="1" applyBorder="1"/>
    <xf numFmtId="0" fontId="61" fillId="0" borderId="0" xfId="0" applyFont="1"/>
    <xf numFmtId="2" fontId="61" fillId="0" borderId="1" xfId="0" applyNumberFormat="1" applyFont="1" applyBorder="1"/>
    <xf numFmtId="2" fontId="5" fillId="0" borderId="3" xfId="0" applyNumberFormat="1" applyFont="1" applyBorder="1"/>
    <xf numFmtId="0" fontId="10" fillId="0" borderId="0" xfId="0" applyFont="1" applyAlignment="1">
      <alignment horizontal="left" vertical="center"/>
    </xf>
    <xf numFmtId="164" fontId="23" fillId="0" borderId="21" xfId="0" applyNumberFormat="1" applyFont="1" applyBorder="1" applyAlignment="1">
      <alignment horizontal="center"/>
    </xf>
    <xf numFmtId="164" fontId="23" fillId="0" borderId="22" xfId="0" applyNumberFormat="1" applyFont="1" applyBorder="1" applyAlignment="1">
      <alignment horizontal="center"/>
    </xf>
    <xf numFmtId="0" fontId="17" fillId="0" borderId="5" xfId="0" applyFont="1" applyBorder="1" applyAlignment="1">
      <alignment horizontal="center" wrapText="1"/>
    </xf>
    <xf numFmtId="0" fontId="17" fillId="0" borderId="4" xfId="0" applyFont="1" applyBorder="1" applyAlignment="1">
      <alignment horizontal="center"/>
    </xf>
    <xf numFmtId="164" fontId="64" fillId="0" borderId="4" xfId="0" applyNumberFormat="1" applyFont="1" applyBorder="1"/>
    <xf numFmtId="164" fontId="64" fillId="0" borderId="2" xfId="0" applyNumberFormat="1" applyFont="1" applyBorder="1"/>
    <xf numFmtId="164" fontId="63" fillId="0" borderId="2" xfId="0" applyNumberFormat="1" applyFont="1" applyBorder="1"/>
    <xf numFmtId="0" fontId="18" fillId="0" borderId="22" xfId="0" applyFont="1" applyBorder="1" applyAlignment="1">
      <alignment horizontal="center"/>
    </xf>
    <xf numFmtId="9" fontId="17" fillId="0" borderId="4" xfId="2" applyFont="1" applyBorder="1" applyAlignment="1">
      <alignment horizontal="center"/>
    </xf>
    <xf numFmtId="0" fontId="66" fillId="0" borderId="5" xfId="0" applyFont="1" applyBorder="1" applyAlignment="1">
      <alignment horizontal="center" wrapText="1"/>
    </xf>
    <xf numFmtId="0" fontId="65" fillId="0" borderId="4" xfId="0" applyFont="1" applyBorder="1" applyAlignment="1">
      <alignment horizontal="center"/>
    </xf>
    <xf numFmtId="9" fontId="65" fillId="0" borderId="4" xfId="2" applyFont="1" applyBorder="1" applyAlignment="1">
      <alignment horizontal="center"/>
    </xf>
    <xf numFmtId="9" fontId="67" fillId="0" borderId="4" xfId="2" applyFont="1" applyBorder="1"/>
    <xf numFmtId="9" fontId="67" fillId="0" borderId="2" xfId="2" applyFont="1" applyBorder="1"/>
    <xf numFmtId="9" fontId="38" fillId="0" borderId="2" xfId="2" applyFont="1" applyBorder="1"/>
    <xf numFmtId="9" fontId="68" fillId="0" borderId="2" xfId="2" applyFont="1" applyBorder="1"/>
    <xf numFmtId="0" fontId="0" fillId="0" borderId="0" xfId="0" applyAlignment="1">
      <alignment horizontal="center"/>
    </xf>
    <xf numFmtId="9" fontId="64" fillId="0" borderId="4" xfId="2" applyFont="1" applyBorder="1" applyAlignment="1">
      <alignment horizontal="center"/>
    </xf>
    <xf numFmtId="9" fontId="64" fillId="0" borderId="2" xfId="2" applyFont="1" applyBorder="1" applyAlignment="1">
      <alignment horizontal="center"/>
    </xf>
    <xf numFmtId="164" fontId="63" fillId="0" borderId="4" xfId="2" applyNumberFormat="1" applyFont="1" applyBorder="1" applyAlignment="1">
      <alignment horizontal="center"/>
    </xf>
    <xf numFmtId="164" fontId="64" fillId="0" borderId="4" xfId="2" applyNumberFormat="1" applyFont="1" applyBorder="1"/>
    <xf numFmtId="164" fontId="64" fillId="0" borderId="2" xfId="2" applyNumberFormat="1" applyFont="1" applyBorder="1"/>
    <xf numFmtId="164" fontId="69" fillId="0" borderId="2" xfId="2" applyNumberFormat="1" applyFont="1" applyBorder="1"/>
    <xf numFmtId="0" fontId="70" fillId="0" borderId="5" xfId="0" applyFont="1" applyBorder="1" applyAlignment="1">
      <alignment horizontal="center" wrapText="1"/>
    </xf>
    <xf numFmtId="9" fontId="63" fillId="0" borderId="4" xfId="2" applyFont="1" applyBorder="1" applyAlignment="1">
      <alignment horizontal="center"/>
    </xf>
    <xf numFmtId="164" fontId="71" fillId="0" borderId="2" xfId="2" applyNumberFormat="1" applyFont="1" applyBorder="1"/>
    <xf numFmtId="164" fontId="72" fillId="0" borderId="2" xfId="2" applyNumberFormat="1" applyFont="1" applyBorder="1"/>
    <xf numFmtId="0" fontId="13" fillId="0" borderId="2" xfId="0" applyFont="1" applyBorder="1" applyAlignment="1">
      <alignment horizontal="left" wrapText="1"/>
    </xf>
    <xf numFmtId="9" fontId="67" fillId="0" borderId="2" xfId="2" applyFont="1" applyBorder="1" applyAlignment="1">
      <alignment wrapText="1"/>
    </xf>
    <xf numFmtId="14" fontId="5" fillId="0" borderId="0" xfId="0" applyNumberFormat="1" applyFont="1"/>
    <xf numFmtId="0" fontId="43" fillId="5" borderId="0" xfId="0" applyFont="1" applyFill="1" applyProtection="1">
      <protection locked="0"/>
    </xf>
    <xf numFmtId="0" fontId="43" fillId="6" borderId="0" xfId="0" applyFont="1" applyFill="1" applyProtection="1">
      <protection locked="0"/>
    </xf>
    <xf numFmtId="0" fontId="45" fillId="7" borderId="16" xfId="0" applyFont="1" applyFill="1" applyBorder="1" applyAlignment="1" applyProtection="1">
      <alignment vertical="center"/>
      <protection locked="0"/>
    </xf>
    <xf numFmtId="0" fontId="46" fillId="7" borderId="17" xfId="0" applyFont="1" applyFill="1" applyBorder="1" applyAlignment="1" applyProtection="1">
      <alignment vertical="center"/>
      <protection locked="0"/>
    </xf>
    <xf numFmtId="0" fontId="46" fillId="7" borderId="18" xfId="0" applyFont="1" applyFill="1" applyBorder="1" applyAlignment="1" applyProtection="1">
      <alignment vertical="center"/>
      <protection locked="0"/>
    </xf>
    <xf numFmtId="0" fontId="43" fillId="0" borderId="0" xfId="0" applyFont="1" applyProtection="1">
      <protection locked="0"/>
    </xf>
    <xf numFmtId="0" fontId="48" fillId="5" borderId="8" xfId="0" applyFont="1" applyFill="1" applyBorder="1" applyAlignment="1" applyProtection="1">
      <alignment vertical="center"/>
      <protection locked="0"/>
    </xf>
    <xf numFmtId="0" fontId="46" fillId="5" borderId="8" xfId="0" applyFont="1" applyFill="1" applyBorder="1" applyAlignment="1" applyProtection="1">
      <alignment vertical="center"/>
      <protection locked="0"/>
    </xf>
    <xf numFmtId="0" fontId="47" fillId="5" borderId="8" xfId="0" applyFont="1" applyFill="1" applyBorder="1" applyAlignment="1" applyProtection="1">
      <alignment horizontal="center" vertical="center"/>
      <protection locked="0"/>
    </xf>
    <xf numFmtId="0" fontId="49" fillId="0" borderId="0" xfId="0" applyFont="1" applyAlignment="1" applyProtection="1">
      <alignment vertical="center"/>
      <protection locked="0"/>
    </xf>
    <xf numFmtId="0" fontId="48" fillId="5" borderId="0" xfId="0" applyFont="1" applyFill="1" applyAlignment="1" applyProtection="1">
      <alignment vertical="center"/>
      <protection locked="0"/>
    </xf>
    <xf numFmtId="0" fontId="46" fillId="5" borderId="0" xfId="0" applyFont="1" applyFill="1" applyAlignment="1" applyProtection="1">
      <alignment vertical="center"/>
      <protection locked="0"/>
    </xf>
    <xf numFmtId="0" fontId="47" fillId="5" borderId="0" xfId="0" applyFont="1" applyFill="1" applyAlignment="1" applyProtection="1">
      <alignment horizontal="center" vertical="center"/>
      <protection locked="0"/>
    </xf>
    <xf numFmtId="0" fontId="43" fillId="5" borderId="0" xfId="0" applyFont="1" applyFill="1" applyAlignment="1" applyProtection="1">
      <alignment wrapText="1"/>
      <protection locked="0"/>
    </xf>
    <xf numFmtId="0" fontId="49" fillId="0" borderId="0" xfId="0" applyFont="1" applyAlignment="1" applyProtection="1">
      <alignment wrapText="1"/>
      <protection locked="0"/>
    </xf>
    <xf numFmtId="0" fontId="48" fillId="5" borderId="14" xfId="0" applyFont="1" applyFill="1" applyBorder="1" applyAlignment="1" applyProtection="1">
      <alignment vertical="center"/>
      <protection locked="0"/>
    </xf>
    <xf numFmtId="0" fontId="46" fillId="5" borderId="14" xfId="0" applyFont="1" applyFill="1" applyBorder="1" applyAlignment="1" applyProtection="1">
      <alignment vertical="center"/>
      <protection locked="0"/>
    </xf>
    <xf numFmtId="0" fontId="7" fillId="5" borderId="0" xfId="0" applyFont="1" applyFill="1" applyProtection="1">
      <protection locked="0"/>
    </xf>
    <xf numFmtId="0" fontId="50" fillId="7" borderId="7" xfId="0" applyFont="1" applyFill="1" applyBorder="1" applyAlignment="1" applyProtection="1">
      <alignment vertical="center"/>
      <protection locked="0"/>
    </xf>
    <xf numFmtId="0" fontId="51" fillId="7" borderId="8" xfId="0" applyFont="1" applyFill="1" applyBorder="1" applyAlignment="1" applyProtection="1">
      <alignment vertical="center"/>
      <protection locked="0"/>
    </xf>
    <xf numFmtId="0" fontId="50" fillId="7" borderId="8" xfId="0" applyFont="1" applyFill="1" applyBorder="1" applyProtection="1">
      <protection locked="0"/>
    </xf>
    <xf numFmtId="0" fontId="52" fillId="7" borderId="8" xfId="0" quotePrefix="1" applyFont="1" applyFill="1" applyBorder="1" applyProtection="1">
      <protection locked="0"/>
    </xf>
    <xf numFmtId="0" fontId="52" fillId="7" borderId="8" xfId="0" applyFont="1" applyFill="1" applyBorder="1" applyProtection="1">
      <protection locked="0"/>
    </xf>
    <xf numFmtId="0" fontId="53" fillId="7" borderId="8" xfId="0" applyFont="1" applyFill="1" applyBorder="1" applyProtection="1">
      <protection locked="0"/>
    </xf>
    <xf numFmtId="0" fontId="53" fillId="7" borderId="9" xfId="0" applyFont="1" applyFill="1" applyBorder="1" applyProtection="1">
      <protection locked="0"/>
    </xf>
    <xf numFmtId="0" fontId="53" fillId="0" borderId="0" xfId="0" applyFont="1" applyProtection="1">
      <protection locked="0"/>
    </xf>
    <xf numFmtId="0" fontId="18" fillId="5" borderId="10" xfId="0" applyFont="1" applyFill="1" applyBorder="1" applyProtection="1">
      <protection locked="0"/>
    </xf>
    <xf numFmtId="0" fontId="54" fillId="5" borderId="0" xfId="0" applyFont="1" applyFill="1" applyProtection="1">
      <protection locked="0"/>
    </xf>
    <xf numFmtId="0" fontId="54" fillId="5" borderId="0" xfId="0" quotePrefix="1" applyFont="1" applyFill="1" applyProtection="1">
      <protection locked="0"/>
    </xf>
    <xf numFmtId="0" fontId="54" fillId="5" borderId="11" xfId="0" applyFont="1" applyFill="1" applyBorder="1" applyProtection="1">
      <protection locked="0"/>
    </xf>
    <xf numFmtId="0" fontId="54" fillId="0" borderId="0" xfId="0" applyFont="1" applyProtection="1">
      <protection locked="0"/>
    </xf>
    <xf numFmtId="0" fontId="54" fillId="5" borderId="13" xfId="0" applyFont="1" applyFill="1" applyBorder="1" applyProtection="1">
      <protection locked="0"/>
    </xf>
    <xf numFmtId="0" fontId="54" fillId="5" borderId="14" xfId="0" applyFont="1" applyFill="1" applyBorder="1" applyProtection="1">
      <protection locked="0"/>
    </xf>
    <xf numFmtId="0" fontId="54" fillId="5" borderId="19" xfId="0" applyFont="1" applyFill="1" applyBorder="1" applyProtection="1">
      <protection locked="0"/>
    </xf>
    <xf numFmtId="0" fontId="43" fillId="5" borderId="7" xfId="0" applyFont="1" applyFill="1" applyBorder="1" applyProtection="1">
      <protection locked="0"/>
    </xf>
    <xf numFmtId="0" fontId="43" fillId="5" borderId="8" xfId="0" applyFont="1" applyFill="1" applyBorder="1" applyProtection="1">
      <protection locked="0"/>
    </xf>
    <xf numFmtId="0" fontId="43" fillId="5" borderId="9" xfId="0" applyFont="1" applyFill="1" applyBorder="1" applyProtection="1">
      <protection locked="0"/>
    </xf>
    <xf numFmtId="0" fontId="45" fillId="7" borderId="7" xfId="0" applyFont="1" applyFill="1" applyBorder="1" applyAlignment="1" applyProtection="1">
      <alignment vertical="center"/>
      <protection locked="0"/>
    </xf>
    <xf numFmtId="0" fontId="49" fillId="7" borderId="8" xfId="0" applyFont="1" applyFill="1" applyBorder="1" applyAlignment="1" applyProtection="1">
      <alignment vertical="center"/>
      <protection locked="0"/>
    </xf>
    <xf numFmtId="0" fontId="55" fillId="7" borderId="8" xfId="0" applyFont="1" applyFill="1" applyBorder="1" applyProtection="1">
      <protection locked="0"/>
    </xf>
    <xf numFmtId="0" fontId="56" fillId="7" borderId="8" xfId="0" quotePrefix="1" applyFont="1" applyFill="1" applyBorder="1" applyProtection="1">
      <protection locked="0"/>
    </xf>
    <xf numFmtId="0" fontId="56" fillId="7" borderId="8" xfId="0" applyFont="1" applyFill="1" applyBorder="1" applyProtection="1">
      <protection locked="0"/>
    </xf>
    <xf numFmtId="0" fontId="43" fillId="7" borderId="8" xfId="0" applyFont="1" applyFill="1" applyBorder="1" applyProtection="1">
      <protection locked="0"/>
    </xf>
    <xf numFmtId="0" fontId="43" fillId="7" borderId="9" xfId="0" applyFont="1" applyFill="1" applyBorder="1" applyProtection="1">
      <protection locked="0"/>
    </xf>
    <xf numFmtId="0" fontId="43" fillId="5" borderId="10" xfId="0" applyFont="1" applyFill="1" applyBorder="1" applyProtection="1">
      <protection locked="0"/>
    </xf>
    <xf numFmtId="0" fontId="43" fillId="5" borderId="11" xfId="0" applyFont="1" applyFill="1" applyBorder="1" applyProtection="1">
      <protection locked="0"/>
    </xf>
    <xf numFmtId="0" fontId="43" fillId="6" borderId="3" xfId="0" applyFont="1" applyFill="1" applyBorder="1" applyProtection="1">
      <protection locked="0"/>
    </xf>
    <xf numFmtId="0" fontId="43" fillId="6" borderId="20" xfId="0" applyFont="1" applyFill="1" applyBorder="1" applyProtection="1">
      <protection locked="0"/>
    </xf>
    <xf numFmtId="0" fontId="49" fillId="7" borderId="8" xfId="0" applyFont="1" applyFill="1" applyBorder="1" applyProtection="1">
      <protection locked="0"/>
    </xf>
    <xf numFmtId="0" fontId="56" fillId="8" borderId="0" xfId="0" applyFont="1" applyFill="1" applyProtection="1">
      <protection locked="0"/>
    </xf>
    <xf numFmtId="0" fontId="43" fillId="8" borderId="0" xfId="0" applyFont="1" applyFill="1" applyProtection="1">
      <protection locked="0"/>
    </xf>
    <xf numFmtId="0" fontId="56" fillId="5" borderId="0" xfId="0" applyFont="1" applyFill="1" applyProtection="1">
      <protection locked="0"/>
    </xf>
    <xf numFmtId="0" fontId="43" fillId="0" borderId="10" xfId="0" applyFont="1" applyBorder="1" applyProtection="1">
      <protection locked="0"/>
    </xf>
    <xf numFmtId="0" fontId="43" fillId="5" borderId="0" xfId="0" quotePrefix="1" applyFont="1" applyFill="1" applyAlignment="1" applyProtection="1">
      <alignment horizontal="left"/>
      <protection locked="0"/>
    </xf>
    <xf numFmtId="0" fontId="57" fillId="5" borderId="10" xfId="0" applyFont="1" applyFill="1" applyBorder="1" applyProtection="1">
      <protection locked="0"/>
    </xf>
    <xf numFmtId="0" fontId="43" fillId="5" borderId="16" xfId="0" applyFont="1" applyFill="1" applyBorder="1" applyAlignment="1" applyProtection="1">
      <alignment horizontal="left" vertical="center"/>
      <protection locked="0"/>
    </xf>
    <xf numFmtId="0" fontId="57" fillId="5" borderId="18" xfId="0" applyFont="1" applyFill="1" applyBorder="1" applyAlignment="1" applyProtection="1">
      <alignment horizontal="right" vertical="center"/>
      <protection locked="0"/>
    </xf>
    <xf numFmtId="0" fontId="43" fillId="5" borderId="16" xfId="0" applyFont="1" applyFill="1" applyBorder="1" applyAlignment="1" applyProtection="1">
      <alignment vertical="center"/>
      <protection locked="0"/>
    </xf>
    <xf numFmtId="0" fontId="57" fillId="6" borderId="16" xfId="0" applyFont="1" applyFill="1" applyBorder="1" applyAlignment="1" applyProtection="1">
      <alignment horizontal="right" vertical="center"/>
      <protection locked="0"/>
    </xf>
    <xf numFmtId="0" fontId="58" fillId="5" borderId="18" xfId="0" quotePrefix="1" applyFont="1" applyFill="1" applyBorder="1" applyAlignment="1" applyProtection="1">
      <alignment horizontal="center" vertical="center"/>
      <protection locked="0"/>
    </xf>
    <xf numFmtId="0" fontId="57" fillId="6" borderId="18" xfId="0" applyFont="1" applyFill="1" applyBorder="1" applyAlignment="1" applyProtection="1">
      <alignment horizontal="right" vertical="center"/>
      <protection locked="0"/>
    </xf>
    <xf numFmtId="0" fontId="43" fillId="5" borderId="18" xfId="0" applyFont="1" applyFill="1" applyBorder="1" applyAlignment="1" applyProtection="1">
      <alignment vertical="center"/>
      <protection locked="0"/>
    </xf>
    <xf numFmtId="0" fontId="57" fillId="5" borderId="17" xfId="0" applyFont="1" applyFill="1" applyBorder="1" applyAlignment="1" applyProtection="1">
      <alignment horizontal="right" vertical="center"/>
      <protection locked="0"/>
    </xf>
    <xf numFmtId="0" fontId="43" fillId="5" borderId="7" xfId="0" applyFont="1" applyFill="1" applyBorder="1" applyAlignment="1" applyProtection="1">
      <alignment vertical="center"/>
      <protection locked="0"/>
    </xf>
    <xf numFmtId="0" fontId="57" fillId="5" borderId="9" xfId="0" applyFont="1" applyFill="1" applyBorder="1" applyAlignment="1" applyProtection="1">
      <alignment horizontal="right" vertical="center"/>
      <protection locked="0"/>
    </xf>
    <xf numFmtId="0" fontId="43" fillId="5" borderId="13" xfId="0" applyFont="1" applyFill="1" applyBorder="1" applyAlignment="1" applyProtection="1">
      <alignment vertical="center"/>
      <protection locked="0"/>
    </xf>
    <xf numFmtId="0" fontId="43" fillId="5" borderId="19" xfId="0" applyFont="1" applyFill="1" applyBorder="1" applyAlignment="1" applyProtection="1">
      <alignment vertical="center"/>
      <protection locked="0"/>
    </xf>
    <xf numFmtId="0" fontId="43" fillId="5" borderId="0" xfId="0" quotePrefix="1" applyFont="1" applyFill="1" applyProtection="1">
      <protection locked="0"/>
    </xf>
    <xf numFmtId="0" fontId="49" fillId="5" borderId="17" xfId="0" applyFont="1" applyFill="1" applyBorder="1" applyAlignment="1" applyProtection="1">
      <alignment vertical="center"/>
      <protection locked="0"/>
    </xf>
    <xf numFmtId="0" fontId="43" fillId="5" borderId="13" xfId="0" applyFont="1" applyFill="1" applyBorder="1" applyProtection="1">
      <protection locked="0"/>
    </xf>
    <xf numFmtId="0" fontId="43" fillId="5" borderId="14" xfId="0" applyFont="1" applyFill="1" applyBorder="1" applyProtection="1">
      <protection locked="0"/>
    </xf>
    <xf numFmtId="0" fontId="43" fillId="5" borderId="19" xfId="0" applyFont="1" applyFill="1" applyBorder="1" applyProtection="1">
      <protection locked="0"/>
    </xf>
    <xf numFmtId="0" fontId="57" fillId="5" borderId="0" xfId="0" applyFont="1" applyFill="1" applyAlignment="1" applyProtection="1">
      <alignment horizontal="center"/>
      <protection locked="0"/>
    </xf>
    <xf numFmtId="0" fontId="43" fillId="5" borderId="0" xfId="0" applyFont="1" applyFill="1" applyAlignment="1" applyProtection="1">
      <alignment horizontal="center"/>
      <protection locked="0"/>
    </xf>
    <xf numFmtId="0" fontId="43" fillId="5" borderId="11" xfId="0" applyFont="1" applyFill="1" applyBorder="1" applyAlignment="1" applyProtection="1">
      <alignment horizontal="center"/>
      <protection locked="0"/>
    </xf>
    <xf numFmtId="0" fontId="48" fillId="5" borderId="10" xfId="0" applyFont="1" applyFill="1" applyBorder="1" applyAlignment="1" applyProtection="1">
      <alignment vertical="center"/>
      <protection locked="0"/>
    </xf>
    <xf numFmtId="0" fontId="49" fillId="5" borderId="0" xfId="0" applyFont="1" applyFill="1" applyProtection="1">
      <protection locked="0"/>
    </xf>
    <xf numFmtId="0" fontId="57" fillId="5" borderId="0" xfId="0" applyFont="1" applyFill="1" applyProtection="1">
      <protection locked="0"/>
    </xf>
    <xf numFmtId="0" fontId="49" fillId="0" borderId="0" xfId="0" applyFont="1" applyProtection="1">
      <protection locked="0"/>
    </xf>
    <xf numFmtId="0" fontId="43" fillId="6" borderId="3" xfId="0" applyFont="1" applyFill="1" applyBorder="1" applyAlignment="1" applyProtection="1">
      <alignment horizontal="center"/>
      <protection locked="0"/>
    </xf>
    <xf numFmtId="0" fontId="57" fillId="5" borderId="14" xfId="0" applyFont="1" applyFill="1" applyBorder="1" applyProtection="1">
      <protection locked="0"/>
    </xf>
    <xf numFmtId="0" fontId="40" fillId="0" borderId="0" xfId="3" applyProtection="1">
      <protection locked="0"/>
    </xf>
    <xf numFmtId="15" fontId="43" fillId="5" borderId="0" xfId="0" applyNumberFormat="1" applyFont="1" applyFill="1" applyProtection="1">
      <protection locked="0"/>
    </xf>
    <xf numFmtId="0" fontId="43" fillId="5" borderId="13" xfId="0" applyFont="1" applyFill="1" applyBorder="1" applyAlignment="1" applyProtection="1">
      <alignment horizontal="center"/>
      <protection locked="0"/>
    </xf>
    <xf numFmtId="0" fontId="43" fillId="5" borderId="14" xfId="0" applyFont="1" applyFill="1" applyBorder="1" applyAlignment="1" applyProtection="1">
      <alignment horizontal="center"/>
      <protection locked="0"/>
    </xf>
    <xf numFmtId="15" fontId="56" fillId="5" borderId="14" xfId="0" applyNumberFormat="1" applyFont="1" applyFill="1" applyBorder="1" applyProtection="1">
      <protection locked="0"/>
    </xf>
    <xf numFmtId="0" fontId="43" fillId="5" borderId="14" xfId="0" applyFont="1" applyFill="1" applyBorder="1" applyAlignment="1" applyProtection="1">
      <alignment horizontal="right"/>
      <protection locked="0"/>
    </xf>
    <xf numFmtId="15" fontId="56" fillId="5" borderId="14" xfId="0" quotePrefix="1" applyNumberFormat="1" applyFont="1" applyFill="1" applyBorder="1" applyProtection="1">
      <protection locked="0"/>
    </xf>
    <xf numFmtId="0" fontId="43" fillId="0" borderId="0" xfId="0" applyFont="1" applyAlignment="1" applyProtection="1">
      <alignment vertical="center"/>
      <protection locked="0"/>
    </xf>
    <xf numFmtId="164" fontId="32" fillId="2" borderId="11" xfId="0" applyNumberFormat="1" applyFont="1" applyFill="1" applyBorder="1" applyAlignment="1">
      <alignment horizontal="right"/>
    </xf>
    <xf numFmtId="164" fontId="15" fillId="2" borderId="2" xfId="0" applyNumberFormat="1" applyFont="1" applyFill="1" applyBorder="1" applyAlignment="1">
      <alignment horizontal="center"/>
    </xf>
    <xf numFmtId="164" fontId="73" fillId="0" borderId="0" xfId="0" applyNumberFormat="1" applyFont="1" applyAlignment="1">
      <alignment horizontal="center"/>
    </xf>
    <xf numFmtId="164" fontId="17" fillId="0" borderId="22" xfId="0" applyNumberFormat="1" applyFont="1" applyBorder="1" applyAlignment="1">
      <alignment horizontal="center"/>
    </xf>
    <xf numFmtId="164" fontId="17" fillId="0" borderId="21" xfId="0" applyNumberFormat="1" applyFont="1" applyBorder="1" applyAlignment="1">
      <alignment horizontal="center" wrapText="1"/>
    </xf>
    <xf numFmtId="164" fontId="64" fillId="0" borderId="4" xfId="0" applyNumberFormat="1" applyFont="1" applyBorder="1" applyAlignment="1">
      <alignment horizontal="left"/>
    </xf>
    <xf numFmtId="164" fontId="64" fillId="0" borderId="2" xfId="0" applyNumberFormat="1" applyFont="1" applyBorder="1" applyAlignment="1">
      <alignment horizontal="left" wrapText="1"/>
    </xf>
    <xf numFmtId="164" fontId="64" fillId="0" borderId="2" xfId="0" applyNumberFormat="1" applyFont="1" applyBorder="1" applyAlignment="1">
      <alignment horizontal="left"/>
    </xf>
    <xf numFmtId="9" fontId="17" fillId="0" borderId="21" xfId="2" applyFont="1" applyBorder="1" applyAlignment="1">
      <alignment horizontal="center" wrapText="1"/>
    </xf>
    <xf numFmtId="0" fontId="50" fillId="7" borderId="16" xfId="0" quotePrefix="1" applyFont="1" applyFill="1" applyBorder="1" applyAlignment="1">
      <alignment horizontal="center" vertical="center"/>
    </xf>
    <xf numFmtId="0" fontId="50" fillId="7" borderId="18" xfId="0" quotePrefix="1" applyFont="1" applyFill="1" applyBorder="1" applyAlignment="1">
      <alignment horizontal="center" vertical="center"/>
    </xf>
    <xf numFmtId="0" fontId="50" fillId="7" borderId="17" xfId="0" quotePrefix="1" applyFont="1" applyFill="1" applyBorder="1" applyAlignment="1">
      <alignment horizontal="center" vertical="center"/>
    </xf>
    <xf numFmtId="2" fontId="50" fillId="7" borderId="16" xfId="0" applyNumberFormat="1" applyFont="1" applyFill="1" applyBorder="1" applyAlignment="1">
      <alignment horizontal="center" vertical="center"/>
    </xf>
    <xf numFmtId="2" fontId="50" fillId="7" borderId="18" xfId="0" applyNumberFormat="1" applyFont="1" applyFill="1" applyBorder="1" applyAlignment="1">
      <alignment horizontal="center" vertical="center"/>
    </xf>
    <xf numFmtId="2" fontId="50" fillId="7" borderId="17" xfId="0" applyNumberFormat="1" applyFont="1" applyFill="1" applyBorder="1" applyAlignment="1">
      <alignment horizontal="center" vertical="center"/>
    </xf>
    <xf numFmtId="0" fontId="41" fillId="5" borderId="0" xfId="0" applyFont="1" applyFill="1" applyAlignment="1">
      <alignment horizontal="center"/>
    </xf>
    <xf numFmtId="0" fontId="42" fillId="5" borderId="0" xfId="0" applyFont="1" applyFill="1" applyAlignment="1">
      <alignment horizontal="center"/>
    </xf>
    <xf numFmtId="0" fontId="44" fillId="5" borderId="0" xfId="0" applyFont="1" applyFill="1" applyAlignment="1">
      <alignment horizontal="center"/>
    </xf>
    <xf numFmtId="0" fontId="47" fillId="6" borderId="18" xfId="0" applyFont="1" applyFill="1" applyBorder="1" applyAlignment="1">
      <alignment horizontal="center" vertical="center"/>
    </xf>
    <xf numFmtId="0" fontId="47" fillId="6" borderId="17" xfId="0" applyFont="1" applyFill="1" applyBorder="1" applyAlignment="1">
      <alignment horizontal="center" vertical="center"/>
    </xf>
    <xf numFmtId="0" fontId="49" fillId="5" borderId="0" xfId="0" applyFont="1" applyFill="1" applyAlignment="1">
      <alignment horizontal="center" vertical="center"/>
    </xf>
    <xf numFmtId="0" fontId="49" fillId="5" borderId="0" xfId="0" applyFont="1" applyFill="1" applyAlignment="1">
      <alignment horizontal="center" wrapText="1"/>
    </xf>
    <xf numFmtId="10" fontId="43" fillId="5" borderId="16" xfId="2" applyNumberFormat="1" applyFont="1" applyFill="1" applyBorder="1" applyAlignment="1">
      <alignment horizontal="center" vertical="center"/>
    </xf>
    <xf numFmtId="10" fontId="43" fillId="5" borderId="18" xfId="2" applyNumberFormat="1" applyFont="1" applyFill="1" applyBorder="1" applyAlignment="1">
      <alignment horizontal="center" vertical="center"/>
    </xf>
    <xf numFmtId="10" fontId="43" fillId="5" borderId="17" xfId="2" applyNumberFormat="1" applyFont="1" applyFill="1" applyBorder="1" applyAlignment="1">
      <alignment horizontal="center" vertical="center"/>
    </xf>
    <xf numFmtId="0" fontId="45" fillId="7" borderId="16" xfId="0" applyFont="1" applyFill="1" applyBorder="1" applyAlignment="1">
      <alignment vertical="center"/>
    </xf>
    <xf numFmtId="0" fontId="13" fillId="7" borderId="18" xfId="0" applyFont="1" applyFill="1" applyBorder="1" applyAlignment="1">
      <alignment vertical="center"/>
    </xf>
    <xf numFmtId="166" fontId="43" fillId="5" borderId="16" xfId="0" applyNumberFormat="1" applyFont="1" applyFill="1" applyBorder="1" applyAlignment="1">
      <alignment horizontal="center" vertical="center"/>
    </xf>
    <xf numFmtId="166" fontId="43" fillId="5" borderId="18" xfId="0" applyNumberFormat="1" applyFont="1" applyFill="1" applyBorder="1" applyAlignment="1">
      <alignment horizontal="center" vertical="center"/>
    </xf>
    <xf numFmtId="166" fontId="43" fillId="5" borderId="17" xfId="0" applyNumberFormat="1" applyFont="1" applyFill="1" applyBorder="1" applyAlignment="1">
      <alignment horizontal="center" vertical="center"/>
    </xf>
    <xf numFmtId="166" fontId="43" fillId="6" borderId="16" xfId="0" applyNumberFormat="1" applyFont="1" applyFill="1" applyBorder="1" applyAlignment="1">
      <alignment horizontal="center" vertical="center"/>
    </xf>
    <xf numFmtId="166" fontId="43" fillId="6" borderId="18" xfId="0" applyNumberFormat="1" applyFont="1" applyFill="1" applyBorder="1" applyAlignment="1">
      <alignment horizontal="center" vertical="center"/>
    </xf>
    <xf numFmtId="166" fontId="43" fillId="6" borderId="17" xfId="0" applyNumberFormat="1" applyFont="1" applyFill="1" applyBorder="1" applyAlignment="1">
      <alignment horizontal="center" vertical="center"/>
    </xf>
    <xf numFmtId="4" fontId="43" fillId="5" borderId="16" xfId="0" applyNumberFormat="1" applyFont="1" applyFill="1" applyBorder="1" applyAlignment="1">
      <alignment horizontal="center" vertical="center"/>
    </xf>
    <xf numFmtId="4" fontId="43" fillId="5" borderId="18" xfId="0" applyNumberFormat="1" applyFont="1" applyFill="1" applyBorder="1" applyAlignment="1">
      <alignment horizontal="center" vertical="center"/>
    </xf>
    <xf numFmtId="4" fontId="43" fillId="5" borderId="17" xfId="0" applyNumberFormat="1" applyFont="1" applyFill="1" applyBorder="1" applyAlignment="1">
      <alignment horizontal="center" vertical="center"/>
    </xf>
    <xf numFmtId="165" fontId="43" fillId="5" borderId="16" xfId="0" applyNumberFormat="1" applyFont="1" applyFill="1" applyBorder="1" applyAlignment="1">
      <alignment horizontal="center" vertical="center"/>
    </xf>
    <xf numFmtId="165" fontId="43" fillId="5" borderId="18" xfId="0" applyNumberFormat="1" applyFont="1" applyFill="1" applyBorder="1" applyAlignment="1">
      <alignment horizontal="center" vertical="center"/>
    </xf>
    <xf numFmtId="165" fontId="43" fillId="5" borderId="17" xfId="0" applyNumberFormat="1" applyFont="1" applyFill="1" applyBorder="1" applyAlignment="1">
      <alignment horizontal="center" vertical="center"/>
    </xf>
    <xf numFmtId="2" fontId="43" fillId="5" borderId="16" xfId="0" applyNumberFormat="1" applyFont="1" applyFill="1" applyBorder="1" applyAlignment="1">
      <alignment horizontal="center" vertical="center"/>
    </xf>
    <xf numFmtId="2" fontId="43" fillId="5" borderId="18" xfId="0" applyNumberFormat="1" applyFont="1" applyFill="1" applyBorder="1" applyAlignment="1">
      <alignment horizontal="center" vertical="center"/>
    </xf>
    <xf numFmtId="2" fontId="43" fillId="5" borderId="17" xfId="0" applyNumberFormat="1" applyFont="1" applyFill="1" applyBorder="1" applyAlignment="1">
      <alignment horizontal="center" vertical="center"/>
    </xf>
    <xf numFmtId="165" fontId="43" fillId="5" borderId="16" xfId="1" applyNumberFormat="1" applyFont="1" applyFill="1" applyBorder="1" applyAlignment="1">
      <alignment horizontal="center" vertical="center"/>
    </xf>
    <xf numFmtId="165" fontId="43" fillId="5" borderId="18" xfId="1" applyNumberFormat="1" applyFont="1" applyFill="1" applyBorder="1" applyAlignment="1">
      <alignment horizontal="center" vertical="center"/>
    </xf>
    <xf numFmtId="165" fontId="43" fillId="5" borderId="17" xfId="1" applyNumberFormat="1" applyFont="1" applyFill="1" applyBorder="1" applyAlignment="1">
      <alignment horizontal="center" vertical="center"/>
    </xf>
    <xf numFmtId="0" fontId="45" fillId="7" borderId="7" xfId="0" applyFont="1" applyFill="1" applyBorder="1" applyAlignment="1">
      <alignment vertical="center"/>
    </xf>
    <xf numFmtId="0" fontId="13" fillId="7" borderId="8" xfId="0" applyFont="1" applyFill="1" applyBorder="1" applyAlignment="1">
      <alignment vertical="center"/>
    </xf>
    <xf numFmtId="0" fontId="57" fillId="6" borderId="16" xfId="0" applyFont="1" applyFill="1" applyBorder="1" applyAlignment="1">
      <alignment horizontal="center" vertical="center"/>
    </xf>
    <xf numFmtId="0" fontId="57" fillId="6" borderId="18" xfId="0" applyFont="1" applyFill="1" applyBorder="1" applyAlignment="1">
      <alignment horizontal="center" vertical="center"/>
    </xf>
    <xf numFmtId="0" fontId="57" fillId="6" borderId="17" xfId="0" applyFont="1" applyFill="1" applyBorder="1" applyAlignment="1">
      <alignment horizontal="center" vertical="center"/>
    </xf>
    <xf numFmtId="0" fontId="43" fillId="5" borderId="0" xfId="0" applyFont="1" applyFill="1" applyAlignment="1">
      <alignment horizontal="center"/>
    </xf>
    <xf numFmtId="0" fontId="43" fillId="5" borderId="11" xfId="0" applyFont="1" applyFill="1" applyBorder="1" applyAlignment="1">
      <alignment horizontal="center"/>
    </xf>
    <xf numFmtId="0" fontId="57" fillId="5" borderId="14" xfId="0" applyFont="1" applyFill="1" applyBorder="1" applyAlignment="1">
      <alignment horizontal="center"/>
    </xf>
    <xf numFmtId="0" fontId="57" fillId="5" borderId="19" xfId="0" applyFont="1" applyFill="1" applyBorder="1" applyAlignment="1">
      <alignment horizontal="center"/>
    </xf>
    <xf numFmtId="0" fontId="57" fillId="6" borderId="7" xfId="0" applyFont="1" applyFill="1" applyBorder="1" applyAlignment="1">
      <alignment horizontal="center" vertical="center" wrapText="1"/>
    </xf>
    <xf numFmtId="0" fontId="57" fillId="6" borderId="8" xfId="0" applyFont="1" applyFill="1" applyBorder="1" applyAlignment="1">
      <alignment horizontal="center" vertical="center" wrapText="1"/>
    </xf>
    <xf numFmtId="0" fontId="57" fillId="6" borderId="9" xfId="0" applyFont="1" applyFill="1" applyBorder="1" applyAlignment="1">
      <alignment horizontal="center" vertical="center" wrapText="1"/>
    </xf>
    <xf numFmtId="0" fontId="57" fillId="6" borderId="13" xfId="0" applyFont="1" applyFill="1" applyBorder="1" applyAlignment="1">
      <alignment horizontal="center" vertical="center" wrapText="1"/>
    </xf>
    <xf numFmtId="0" fontId="57" fillId="6" borderId="14" xfId="0" applyFont="1" applyFill="1" applyBorder="1" applyAlignment="1">
      <alignment horizontal="center" vertical="center" wrapText="1"/>
    </xf>
    <xf numFmtId="0" fontId="57" fillId="6" borderId="19" xfId="0" applyFont="1" applyFill="1" applyBorder="1" applyAlignment="1">
      <alignment horizontal="center" vertical="center" wrapText="1"/>
    </xf>
    <xf numFmtId="0" fontId="40" fillId="6" borderId="16" xfId="3" applyFill="1" applyBorder="1" applyAlignment="1">
      <alignment horizontal="center" vertical="center"/>
    </xf>
    <xf numFmtId="0" fontId="8" fillId="0" borderId="0" xfId="0" applyFont="1" applyAlignment="1">
      <alignment horizontal="center" vertical="center"/>
    </xf>
    <xf numFmtId="0" fontId="43" fillId="5" borderId="0" xfId="0" applyFont="1" applyFill="1" applyAlignment="1" applyProtection="1">
      <alignment horizontal="center"/>
      <protection locked="0"/>
    </xf>
    <xf numFmtId="0" fontId="43" fillId="5" borderId="11" xfId="0" applyFont="1" applyFill="1" applyBorder="1" applyAlignment="1" applyProtection="1">
      <alignment horizontal="center"/>
      <protection locked="0"/>
    </xf>
    <xf numFmtId="0" fontId="57" fillId="5" borderId="14" xfId="0" applyFont="1" applyFill="1" applyBorder="1" applyAlignment="1" applyProtection="1">
      <alignment horizontal="center"/>
      <protection locked="0"/>
    </xf>
    <xf numFmtId="0" fontId="57" fillId="5" borderId="19" xfId="0" applyFont="1" applyFill="1" applyBorder="1" applyAlignment="1" applyProtection="1">
      <alignment horizontal="center"/>
      <protection locked="0"/>
    </xf>
    <xf numFmtId="0" fontId="43" fillId="5" borderId="0" xfId="0" applyFont="1" applyFill="1" applyAlignment="1" applyProtection="1">
      <alignment horizontal="left" vertical="top" wrapText="1"/>
      <protection locked="0"/>
    </xf>
    <xf numFmtId="0" fontId="43" fillId="5" borderId="23" xfId="0" applyFont="1" applyFill="1" applyBorder="1" applyAlignment="1" applyProtection="1">
      <alignment horizontal="center"/>
      <protection locked="0"/>
    </xf>
    <xf numFmtId="0" fontId="43" fillId="5" borderId="24" xfId="0" applyFont="1" applyFill="1" applyBorder="1" applyAlignment="1" applyProtection="1">
      <alignment horizontal="center"/>
      <protection locked="0"/>
    </xf>
    <xf numFmtId="0" fontId="57" fillId="6" borderId="16" xfId="0"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protection locked="0"/>
    </xf>
    <xf numFmtId="0" fontId="57" fillId="6" borderId="17" xfId="0" applyFont="1" applyFill="1" applyBorder="1" applyAlignment="1" applyProtection="1">
      <alignment horizontal="center" vertical="center"/>
      <protection locked="0"/>
    </xf>
    <xf numFmtId="0" fontId="57" fillId="6" borderId="7" xfId="0" applyFont="1" applyFill="1" applyBorder="1" applyAlignment="1" applyProtection="1">
      <alignment horizontal="center" vertical="center" wrapText="1"/>
      <protection locked="0"/>
    </xf>
    <xf numFmtId="0" fontId="57" fillId="6" borderId="8" xfId="0" applyFont="1" applyFill="1" applyBorder="1" applyAlignment="1" applyProtection="1">
      <alignment horizontal="center" vertical="center" wrapText="1"/>
      <protection locked="0"/>
    </xf>
    <xf numFmtId="0" fontId="57" fillId="6" borderId="9" xfId="0" applyFont="1" applyFill="1" applyBorder="1" applyAlignment="1" applyProtection="1">
      <alignment horizontal="center" vertical="center" wrapText="1"/>
      <protection locked="0"/>
    </xf>
    <xf numFmtId="0" fontId="57" fillId="6" borderId="13" xfId="0" applyFont="1" applyFill="1" applyBorder="1" applyAlignment="1" applyProtection="1">
      <alignment horizontal="center" vertical="center" wrapText="1"/>
      <protection locked="0"/>
    </xf>
    <xf numFmtId="0" fontId="57" fillId="6" borderId="14" xfId="0" applyFont="1" applyFill="1" applyBorder="1" applyAlignment="1" applyProtection="1">
      <alignment horizontal="center" vertical="center" wrapText="1"/>
      <protection locked="0"/>
    </xf>
    <xf numFmtId="0" fontId="57" fillId="6" borderId="19" xfId="0" applyFont="1" applyFill="1" applyBorder="1" applyAlignment="1" applyProtection="1">
      <alignment horizontal="center" vertical="center" wrapText="1"/>
      <protection locked="0"/>
    </xf>
    <xf numFmtId="0" fontId="45" fillId="7" borderId="7" xfId="0" applyFont="1" applyFill="1" applyBorder="1" applyAlignment="1" applyProtection="1">
      <alignment vertical="center"/>
      <protection locked="0"/>
    </xf>
    <xf numFmtId="0" fontId="13" fillId="7" borderId="8" xfId="0" applyFont="1" applyFill="1" applyBorder="1" applyAlignment="1" applyProtection="1">
      <alignment vertical="center"/>
      <protection locked="0"/>
    </xf>
    <xf numFmtId="0" fontId="45" fillId="7" borderId="16" xfId="0" applyFont="1" applyFill="1" applyBorder="1" applyAlignment="1" applyProtection="1">
      <alignment vertical="center"/>
      <protection locked="0"/>
    </xf>
    <xf numFmtId="0" fontId="13" fillId="7" borderId="18" xfId="0" applyFont="1" applyFill="1" applyBorder="1" applyAlignment="1" applyProtection="1">
      <alignment vertical="center"/>
      <protection locked="0"/>
    </xf>
    <xf numFmtId="165" fontId="43" fillId="5" borderId="16" xfId="1" applyNumberFormat="1" applyFont="1" applyFill="1" applyBorder="1" applyAlignment="1" applyProtection="1">
      <alignment horizontal="center" vertical="center"/>
    </xf>
    <xf numFmtId="165" fontId="43" fillId="5" borderId="18" xfId="1" applyNumberFormat="1" applyFont="1" applyFill="1" applyBorder="1" applyAlignment="1" applyProtection="1">
      <alignment horizontal="center" vertical="center"/>
    </xf>
    <xf numFmtId="165" fontId="43" fillId="5" borderId="17" xfId="1" applyNumberFormat="1" applyFont="1" applyFill="1" applyBorder="1" applyAlignment="1" applyProtection="1">
      <alignment horizontal="center" vertical="center"/>
    </xf>
    <xf numFmtId="10" fontId="43" fillId="5" borderId="16" xfId="2" applyNumberFormat="1" applyFont="1" applyFill="1" applyBorder="1" applyAlignment="1" applyProtection="1">
      <alignment horizontal="center" vertical="center"/>
    </xf>
    <xf numFmtId="10" fontId="43" fillId="5" borderId="18" xfId="2" applyNumberFormat="1" applyFont="1" applyFill="1" applyBorder="1" applyAlignment="1" applyProtection="1">
      <alignment horizontal="center" vertical="center"/>
    </xf>
    <xf numFmtId="10" fontId="43" fillId="5" borderId="17" xfId="2" applyNumberFormat="1" applyFont="1" applyFill="1" applyBorder="1" applyAlignment="1" applyProtection="1">
      <alignment horizontal="center" vertical="center"/>
    </xf>
    <xf numFmtId="4" fontId="43" fillId="6" borderId="16" xfId="0" applyNumberFormat="1" applyFont="1" applyFill="1" applyBorder="1" applyAlignment="1" applyProtection="1">
      <alignment horizontal="center" vertical="center"/>
      <protection locked="0"/>
    </xf>
    <xf numFmtId="4" fontId="43" fillId="6" borderId="18" xfId="0" applyNumberFormat="1" applyFont="1" applyFill="1" applyBorder="1" applyAlignment="1" applyProtection="1">
      <alignment horizontal="center" vertical="center"/>
      <protection locked="0"/>
    </xf>
    <xf numFmtId="4" fontId="43" fillId="6" borderId="17" xfId="0" applyNumberFormat="1" applyFont="1" applyFill="1" applyBorder="1" applyAlignment="1" applyProtection="1">
      <alignment horizontal="center" vertical="center"/>
      <protection locked="0"/>
    </xf>
    <xf numFmtId="0" fontId="50" fillId="7" borderId="16" xfId="0" quotePrefix="1" applyFont="1" applyFill="1" applyBorder="1" applyAlignment="1" applyProtection="1">
      <alignment horizontal="center" vertical="center"/>
      <protection locked="0"/>
    </xf>
    <xf numFmtId="0" fontId="50" fillId="7" borderId="18" xfId="0" quotePrefix="1" applyFont="1" applyFill="1" applyBorder="1" applyAlignment="1" applyProtection="1">
      <alignment horizontal="center" vertical="center"/>
      <protection locked="0"/>
    </xf>
    <xf numFmtId="0" fontId="50" fillId="7" borderId="17" xfId="0" quotePrefix="1" applyFont="1" applyFill="1" applyBorder="1" applyAlignment="1" applyProtection="1">
      <alignment horizontal="center" vertical="center"/>
      <protection locked="0"/>
    </xf>
    <xf numFmtId="2" fontId="50" fillId="7" borderId="16" xfId="0" applyNumberFormat="1" applyFont="1" applyFill="1" applyBorder="1" applyAlignment="1" applyProtection="1">
      <alignment horizontal="center" vertical="center"/>
      <protection locked="0"/>
    </xf>
    <xf numFmtId="2" fontId="50" fillId="7" borderId="18" xfId="0" applyNumberFormat="1" applyFont="1" applyFill="1" applyBorder="1" applyAlignment="1" applyProtection="1">
      <alignment horizontal="center" vertical="center"/>
      <protection locked="0"/>
    </xf>
    <xf numFmtId="2" fontId="50" fillId="7" borderId="17" xfId="0" applyNumberFormat="1" applyFont="1" applyFill="1" applyBorder="1" applyAlignment="1" applyProtection="1">
      <alignment horizontal="center" vertical="center"/>
      <protection locked="0"/>
    </xf>
    <xf numFmtId="0" fontId="41" fillId="5" borderId="0" xfId="0" applyFont="1" applyFill="1" applyAlignment="1" applyProtection="1">
      <alignment horizontal="center"/>
      <protection locked="0"/>
    </xf>
    <xf numFmtId="0" fontId="42" fillId="5" borderId="0" xfId="0" applyFont="1" applyFill="1" applyAlignment="1" applyProtection="1">
      <alignment horizontal="center"/>
      <protection locked="0"/>
    </xf>
    <xf numFmtId="0" fontId="44" fillId="5" borderId="0" xfId="0" applyFont="1" applyFill="1" applyAlignment="1" applyProtection="1">
      <alignment horizontal="center"/>
      <protection locked="0"/>
    </xf>
    <xf numFmtId="0" fontId="47" fillId="6" borderId="18" xfId="0"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protection locked="0"/>
    </xf>
    <xf numFmtId="0" fontId="49" fillId="5" borderId="0" xfId="0" applyFont="1" applyFill="1" applyAlignment="1" applyProtection="1">
      <alignment horizontal="center" vertical="center"/>
      <protection locked="0"/>
    </xf>
    <xf numFmtId="0" fontId="49" fillId="5" borderId="0" xfId="0" applyFont="1" applyFill="1" applyAlignment="1" applyProtection="1">
      <alignment horizontal="center" wrapText="1"/>
      <protection locked="0"/>
    </xf>
    <xf numFmtId="0" fontId="0" fillId="9" borderId="0" xfId="0"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iruLinsley\Documents\Stoke%20Trister%20with%20Bayford%20Parish%20Council\Accounts\Accounts%202024%2025\CTX%20PP%20parish%20precept%20form%202024-25.xlsx" TargetMode="External"/><Relationship Id="rId1" Type="http://schemas.openxmlformats.org/officeDocument/2006/relationships/externalLinkPath" Target="CTX%20PP%20parish%20precept%20form%202024-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NiruLinsley\Documents\Stoke%20Trister%20with%20Bayford%20Parish%20Council\Accounts\Accounts%202025%2026\CTX%20Parish%20Precept%20Form%2025-26.xlsx" TargetMode="External"/><Relationship Id="rId1" Type="http://schemas.openxmlformats.org/officeDocument/2006/relationships/externalLinkPath" Target="/Users/NiruLinsley/Documents/Stoke%20Trister%20with%20Bayford%20Parish%20Council/Accounts/Accounts%202025%2026/CTX%20Parish%20Precept%20Form%2025-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x Base"/>
      <sheetName val="Form"/>
      <sheetName val="Tax Base Explained"/>
      <sheetName val="Calculator per Band D"/>
      <sheetName val="Calculator Total Precept"/>
    </sheetNames>
    <sheetDataSet>
      <sheetData sheetId="0">
        <row r="4">
          <cell r="B4" t="str">
            <v>Ashwick</v>
          </cell>
          <cell r="C4">
            <v>543.70000000000005</v>
          </cell>
          <cell r="E4">
            <v>553.95000000000005</v>
          </cell>
          <cell r="F4">
            <v>23000</v>
          </cell>
        </row>
        <row r="5">
          <cell r="B5" t="str">
            <v>Baltonsborough</v>
          </cell>
          <cell r="C5">
            <v>447.85</v>
          </cell>
          <cell r="E5">
            <v>450.56</v>
          </cell>
          <cell r="F5">
            <v>17000</v>
          </cell>
        </row>
        <row r="6">
          <cell r="B6" t="str">
            <v>Batcombe</v>
          </cell>
          <cell r="C6">
            <v>212.78</v>
          </cell>
          <cell r="E6">
            <v>209.6</v>
          </cell>
          <cell r="F6">
            <v>9925</v>
          </cell>
        </row>
        <row r="7">
          <cell r="B7" t="str">
            <v>Beckington</v>
          </cell>
          <cell r="C7">
            <v>541.54</v>
          </cell>
          <cell r="E7">
            <v>531.58000000000004</v>
          </cell>
          <cell r="F7">
            <v>40626</v>
          </cell>
        </row>
        <row r="8">
          <cell r="B8" t="str">
            <v>Berkley</v>
          </cell>
          <cell r="C8">
            <v>116.88</v>
          </cell>
          <cell r="E8">
            <v>115.11</v>
          </cell>
          <cell r="F8">
            <v>3000</v>
          </cell>
        </row>
        <row r="9">
          <cell r="B9" t="str">
            <v>Binegar</v>
          </cell>
          <cell r="C9">
            <v>155.18</v>
          </cell>
          <cell r="E9">
            <v>152.51</v>
          </cell>
          <cell r="F9">
            <v>10000</v>
          </cell>
        </row>
        <row r="10">
          <cell r="B10" t="str">
            <v>Buckland Dinham</v>
          </cell>
          <cell r="C10">
            <v>186.37</v>
          </cell>
          <cell r="E10">
            <v>186.73</v>
          </cell>
          <cell r="F10">
            <v>10258</v>
          </cell>
        </row>
        <row r="11">
          <cell r="B11" t="str">
            <v>Butleigh</v>
          </cell>
          <cell r="C11">
            <v>416.37</v>
          </cell>
          <cell r="E11">
            <v>414.57</v>
          </cell>
          <cell r="F11">
            <v>16000</v>
          </cell>
        </row>
        <row r="12">
          <cell r="B12" t="str">
            <v>Chewton Mendip</v>
          </cell>
          <cell r="C12">
            <v>251.81</v>
          </cell>
          <cell r="E12">
            <v>249.86</v>
          </cell>
          <cell r="F12">
            <v>7250</v>
          </cell>
        </row>
        <row r="13">
          <cell r="B13" t="str">
            <v>Chilcompton</v>
          </cell>
          <cell r="C13">
            <v>903.17</v>
          </cell>
          <cell r="E13">
            <v>896.82</v>
          </cell>
          <cell r="F13">
            <v>36000</v>
          </cell>
        </row>
        <row r="14">
          <cell r="B14" t="str">
            <v>Coleford</v>
          </cell>
          <cell r="C14">
            <v>755.24</v>
          </cell>
          <cell r="E14">
            <v>748.98</v>
          </cell>
          <cell r="F14">
            <v>49574</v>
          </cell>
        </row>
        <row r="15">
          <cell r="B15" t="str">
            <v>Cranmore</v>
          </cell>
          <cell r="C15">
            <v>210.23</v>
          </cell>
          <cell r="E15">
            <v>209.61</v>
          </cell>
          <cell r="F15">
            <v>10686</v>
          </cell>
        </row>
        <row r="16">
          <cell r="B16" t="str">
            <v>Croscombe</v>
          </cell>
          <cell r="C16">
            <v>261.8</v>
          </cell>
          <cell r="E16">
            <v>263.5</v>
          </cell>
          <cell r="F16">
            <v>11500</v>
          </cell>
        </row>
        <row r="17">
          <cell r="B17" t="str">
            <v>Ditcheat</v>
          </cell>
          <cell r="C17">
            <v>332.77</v>
          </cell>
          <cell r="E17">
            <v>326.18</v>
          </cell>
          <cell r="F17">
            <v>11733</v>
          </cell>
        </row>
        <row r="18">
          <cell r="B18" t="str">
            <v>Doulting</v>
          </cell>
          <cell r="C18">
            <v>244.7</v>
          </cell>
          <cell r="E18">
            <v>242.84</v>
          </cell>
          <cell r="F18">
            <v>14500</v>
          </cell>
        </row>
        <row r="19">
          <cell r="B19" t="str">
            <v>Downhead</v>
          </cell>
          <cell r="C19">
            <v>44.31</v>
          </cell>
          <cell r="E19">
            <v>39.94</v>
          </cell>
          <cell r="F19">
            <v>1000</v>
          </cell>
        </row>
        <row r="20">
          <cell r="B20" t="str">
            <v>East Pennard</v>
          </cell>
          <cell r="C20">
            <v>154.94999999999999</v>
          </cell>
          <cell r="E20">
            <v>153.04</v>
          </cell>
          <cell r="F20">
            <v>2800</v>
          </cell>
        </row>
        <row r="21">
          <cell r="B21" t="str">
            <v>Emborough</v>
          </cell>
          <cell r="C21">
            <v>60.91</v>
          </cell>
          <cell r="E21">
            <v>61.39</v>
          </cell>
          <cell r="F21">
            <v>0</v>
          </cell>
        </row>
        <row r="22">
          <cell r="B22" t="str">
            <v>Evercreech</v>
          </cell>
          <cell r="C22">
            <v>938.96</v>
          </cell>
          <cell r="E22">
            <v>950.49</v>
          </cell>
          <cell r="F22">
            <v>50963</v>
          </cell>
        </row>
        <row r="23">
          <cell r="B23" t="str">
            <v>Frome</v>
          </cell>
          <cell r="C23">
            <v>9223.31</v>
          </cell>
          <cell r="E23">
            <v>9060.52</v>
          </cell>
          <cell r="F23">
            <v>1983504</v>
          </cell>
        </row>
        <row r="24">
          <cell r="B24" t="str">
            <v>Glastonbury</v>
          </cell>
          <cell r="C24">
            <v>3241.87</v>
          </cell>
          <cell r="E24">
            <v>3254.62</v>
          </cell>
          <cell r="F24">
            <v>650924</v>
          </cell>
        </row>
        <row r="25">
          <cell r="B25" t="str">
            <v>Godney</v>
          </cell>
          <cell r="C25">
            <v>94.36</v>
          </cell>
          <cell r="E25">
            <v>93.83</v>
          </cell>
          <cell r="F25">
            <v>10498</v>
          </cell>
        </row>
        <row r="26">
          <cell r="B26" t="str">
            <v>Great Elm</v>
          </cell>
          <cell r="C26">
            <v>81.81</v>
          </cell>
          <cell r="E26">
            <v>81.22</v>
          </cell>
          <cell r="F26">
            <v>0</v>
          </cell>
        </row>
        <row r="27">
          <cell r="B27" t="str">
            <v>Hemington</v>
          </cell>
          <cell r="C27">
            <v>293.94</v>
          </cell>
          <cell r="E27">
            <v>293.39999999999998</v>
          </cell>
          <cell r="F27">
            <v>17994</v>
          </cell>
        </row>
        <row r="28">
          <cell r="B28" t="str">
            <v>Holcombe</v>
          </cell>
          <cell r="C28">
            <v>427.54</v>
          </cell>
          <cell r="E28">
            <v>422.29</v>
          </cell>
          <cell r="F28">
            <v>13081</v>
          </cell>
        </row>
        <row r="29">
          <cell r="B29" t="str">
            <v>Kilmersdon</v>
          </cell>
          <cell r="C29">
            <v>243.05</v>
          </cell>
          <cell r="E29">
            <v>240</v>
          </cell>
          <cell r="F29">
            <v>22528</v>
          </cell>
        </row>
        <row r="30">
          <cell r="B30" t="str">
            <v>Lamyatt</v>
          </cell>
          <cell r="C30">
            <v>93.9</v>
          </cell>
          <cell r="E30">
            <v>91.54</v>
          </cell>
          <cell r="F30">
            <v>0</v>
          </cell>
        </row>
        <row r="31">
          <cell r="B31" t="str">
            <v>Leigh on Mendip</v>
          </cell>
          <cell r="C31">
            <v>225.14</v>
          </cell>
          <cell r="E31">
            <v>223.42</v>
          </cell>
          <cell r="F31">
            <v>11865</v>
          </cell>
        </row>
        <row r="32">
          <cell r="B32" t="str">
            <v>Litton</v>
          </cell>
          <cell r="C32">
            <v>118.84</v>
          </cell>
          <cell r="E32">
            <v>119.8</v>
          </cell>
          <cell r="F32">
            <v>5000</v>
          </cell>
        </row>
        <row r="33">
          <cell r="B33" t="str">
            <v>Lullington</v>
          </cell>
          <cell r="C33">
            <v>81.55</v>
          </cell>
          <cell r="E33">
            <v>81.17</v>
          </cell>
          <cell r="F33">
            <v>2500</v>
          </cell>
        </row>
        <row r="34">
          <cell r="B34" t="str">
            <v>Lydford on Fosse</v>
          </cell>
          <cell r="C34">
            <v>234.67</v>
          </cell>
          <cell r="E34">
            <v>232.7</v>
          </cell>
          <cell r="F34">
            <v>12000</v>
          </cell>
        </row>
        <row r="35">
          <cell r="B35" t="str">
            <v>Meare</v>
          </cell>
          <cell r="C35">
            <v>549.63</v>
          </cell>
          <cell r="E35">
            <v>544.83000000000004</v>
          </cell>
          <cell r="F35">
            <v>48000</v>
          </cell>
        </row>
        <row r="36">
          <cell r="B36" t="str">
            <v>Mells</v>
          </cell>
          <cell r="C36">
            <v>266.62</v>
          </cell>
          <cell r="E36">
            <v>273.58999999999997</v>
          </cell>
          <cell r="F36">
            <v>13000</v>
          </cell>
        </row>
        <row r="37">
          <cell r="B37" t="str">
            <v>Milton Clevedon</v>
          </cell>
          <cell r="C37">
            <v>39.78</v>
          </cell>
          <cell r="E37">
            <v>38.15</v>
          </cell>
          <cell r="F37">
            <v>0</v>
          </cell>
        </row>
        <row r="38">
          <cell r="B38" t="str">
            <v>North Wootton</v>
          </cell>
          <cell r="C38">
            <v>145.4</v>
          </cell>
          <cell r="E38">
            <v>149.44999999999999</v>
          </cell>
          <cell r="F38">
            <v>4666</v>
          </cell>
        </row>
        <row r="39">
          <cell r="B39" t="str">
            <v>Norton St Philip</v>
          </cell>
          <cell r="C39">
            <v>520.09</v>
          </cell>
          <cell r="E39">
            <v>511.9</v>
          </cell>
          <cell r="F39">
            <v>53212</v>
          </cell>
        </row>
        <row r="40">
          <cell r="B40" t="str">
            <v>Nunney</v>
          </cell>
          <cell r="C40">
            <v>360.57</v>
          </cell>
          <cell r="E40">
            <v>325.7</v>
          </cell>
          <cell r="F40">
            <v>37890</v>
          </cell>
        </row>
        <row r="41">
          <cell r="B41" t="str">
            <v>Pilton</v>
          </cell>
          <cell r="C41">
            <v>490.55</v>
          </cell>
          <cell r="E41">
            <v>489.41</v>
          </cell>
          <cell r="F41">
            <v>17100</v>
          </cell>
        </row>
        <row r="42">
          <cell r="B42" t="str">
            <v>Priddy</v>
          </cell>
          <cell r="C42">
            <v>290.10000000000002</v>
          </cell>
          <cell r="E42">
            <v>288.58999999999997</v>
          </cell>
          <cell r="F42">
            <v>11500</v>
          </cell>
        </row>
        <row r="43">
          <cell r="B43" t="str">
            <v>Pylle</v>
          </cell>
          <cell r="C43">
            <v>70.489999999999995</v>
          </cell>
          <cell r="E43">
            <v>71.38</v>
          </cell>
          <cell r="F43">
            <v>0</v>
          </cell>
        </row>
        <row r="44">
          <cell r="B44" t="str">
            <v>Rode</v>
          </cell>
          <cell r="C44">
            <v>510.57</v>
          </cell>
          <cell r="E44">
            <v>508.61</v>
          </cell>
          <cell r="F44">
            <v>24990</v>
          </cell>
        </row>
        <row r="45">
          <cell r="B45" t="str">
            <v>Rodney Stoke</v>
          </cell>
          <cell r="C45">
            <v>560.91999999999996</v>
          </cell>
          <cell r="E45">
            <v>560.16</v>
          </cell>
          <cell r="F45">
            <v>27084</v>
          </cell>
        </row>
        <row r="46">
          <cell r="B46" t="str">
            <v>Selwood</v>
          </cell>
          <cell r="C46">
            <v>395.97</v>
          </cell>
          <cell r="E46">
            <v>391.72</v>
          </cell>
          <cell r="F46">
            <v>7000</v>
          </cell>
        </row>
        <row r="47">
          <cell r="B47" t="str">
            <v>Sharpham</v>
          </cell>
          <cell r="C47">
            <v>22.1</v>
          </cell>
          <cell r="E47">
            <v>21.03</v>
          </cell>
          <cell r="F47">
            <v>0</v>
          </cell>
        </row>
        <row r="48">
          <cell r="B48" t="str">
            <v>Shepton Mallet</v>
          </cell>
          <cell r="C48">
            <v>3462.85</v>
          </cell>
          <cell r="E48">
            <v>3429.64</v>
          </cell>
          <cell r="F48">
            <v>715750</v>
          </cell>
        </row>
        <row r="49">
          <cell r="B49" t="str">
            <v>St Cuthbert Out</v>
          </cell>
          <cell r="C49">
            <v>2122.3200000000002</v>
          </cell>
          <cell r="E49">
            <v>2039.77</v>
          </cell>
          <cell r="F49">
            <v>161883</v>
          </cell>
        </row>
        <row r="50">
          <cell r="B50" t="str">
            <v>Stoke St Michael</v>
          </cell>
          <cell r="C50">
            <v>376.37</v>
          </cell>
          <cell r="E50">
            <v>368.21</v>
          </cell>
          <cell r="F50">
            <v>27276</v>
          </cell>
        </row>
        <row r="51">
          <cell r="B51" t="str">
            <v>Ston Easton</v>
          </cell>
          <cell r="C51">
            <v>232.44</v>
          </cell>
          <cell r="E51">
            <v>226.1</v>
          </cell>
          <cell r="F51">
            <v>7000</v>
          </cell>
        </row>
        <row r="52">
          <cell r="B52" t="str">
            <v>Stratton on the Fosse</v>
          </cell>
          <cell r="C52">
            <v>274.93</v>
          </cell>
          <cell r="E52">
            <v>274.82</v>
          </cell>
          <cell r="F52">
            <v>17850</v>
          </cell>
        </row>
        <row r="53">
          <cell r="B53" t="str">
            <v>Street</v>
          </cell>
          <cell r="C53">
            <v>3840.17</v>
          </cell>
          <cell r="E53">
            <v>3832.13</v>
          </cell>
          <cell r="F53">
            <v>650000</v>
          </cell>
        </row>
        <row r="54">
          <cell r="B54" t="str">
            <v>Tellisford</v>
          </cell>
          <cell r="C54">
            <v>95.21</v>
          </cell>
          <cell r="E54">
            <v>94.05</v>
          </cell>
          <cell r="F54">
            <v>0</v>
          </cell>
        </row>
        <row r="55">
          <cell r="B55" t="str">
            <v>Trudoxhill</v>
          </cell>
          <cell r="C55">
            <v>192.54</v>
          </cell>
          <cell r="E55">
            <v>187.88</v>
          </cell>
          <cell r="F55">
            <v>7079</v>
          </cell>
        </row>
        <row r="56">
          <cell r="B56" t="str">
            <v>Upton Noble</v>
          </cell>
          <cell r="C56">
            <v>68.459999999999994</v>
          </cell>
          <cell r="E56">
            <v>66.849999999999994</v>
          </cell>
          <cell r="F56">
            <v>0</v>
          </cell>
        </row>
        <row r="57">
          <cell r="B57" t="str">
            <v>Walton</v>
          </cell>
          <cell r="C57">
            <v>464.07</v>
          </cell>
          <cell r="E57">
            <v>457.91</v>
          </cell>
          <cell r="F57">
            <v>35837</v>
          </cell>
        </row>
        <row r="58">
          <cell r="B58" t="str">
            <v>Wanstrow</v>
          </cell>
          <cell r="C58">
            <v>199.45</v>
          </cell>
          <cell r="E58">
            <v>193.56</v>
          </cell>
          <cell r="F58">
            <v>8338</v>
          </cell>
        </row>
        <row r="59">
          <cell r="B59" t="str">
            <v>Wells</v>
          </cell>
          <cell r="C59">
            <v>4380.25</v>
          </cell>
          <cell r="E59">
            <v>4352.7700000000004</v>
          </cell>
          <cell r="F59">
            <v>1149307</v>
          </cell>
        </row>
        <row r="60">
          <cell r="B60" t="str">
            <v>West Bradley</v>
          </cell>
          <cell r="C60">
            <v>138.30000000000001</v>
          </cell>
          <cell r="E60">
            <v>131.47</v>
          </cell>
          <cell r="F60">
            <v>0</v>
          </cell>
        </row>
        <row r="61">
          <cell r="B61" t="str">
            <v>Westbury Sub Mendip</v>
          </cell>
          <cell r="C61">
            <v>380.02</v>
          </cell>
          <cell r="E61">
            <v>375.81</v>
          </cell>
          <cell r="F61">
            <v>12595</v>
          </cell>
        </row>
        <row r="62">
          <cell r="B62" t="str">
            <v>West Pennard</v>
          </cell>
          <cell r="C62">
            <v>317.12</v>
          </cell>
          <cell r="E62">
            <v>310.42</v>
          </cell>
          <cell r="F62">
            <v>7000</v>
          </cell>
        </row>
        <row r="63">
          <cell r="B63" t="str">
            <v>Whatley</v>
          </cell>
          <cell r="C63">
            <v>129.27000000000001</v>
          </cell>
          <cell r="E63">
            <v>128.49</v>
          </cell>
          <cell r="F63">
            <v>7500</v>
          </cell>
        </row>
        <row r="64">
          <cell r="B64" t="str">
            <v>Witham Friary</v>
          </cell>
          <cell r="C64">
            <v>162.96</v>
          </cell>
          <cell r="E64">
            <v>162.59</v>
          </cell>
          <cell r="F64">
            <v>10274</v>
          </cell>
        </row>
        <row r="65">
          <cell r="B65" t="str">
            <v>Wookey</v>
          </cell>
          <cell r="C65">
            <v>485.16</v>
          </cell>
          <cell r="E65">
            <v>486.96</v>
          </cell>
          <cell r="F65">
            <v>47180</v>
          </cell>
        </row>
        <row r="66">
          <cell r="B66" t="str">
            <v>Ashcott</v>
          </cell>
          <cell r="C66">
            <v>476.56</v>
          </cell>
          <cell r="E66">
            <v>467.2</v>
          </cell>
          <cell r="F66">
            <v>20495</v>
          </cell>
        </row>
        <row r="67">
          <cell r="B67" t="str">
            <v>Axbridge</v>
          </cell>
          <cell r="C67">
            <v>726.12</v>
          </cell>
          <cell r="E67">
            <v>714.41</v>
          </cell>
          <cell r="F67">
            <v>111000</v>
          </cell>
        </row>
        <row r="68">
          <cell r="B68" t="str">
            <v>Badgworth</v>
          </cell>
          <cell r="C68">
            <v>237.56</v>
          </cell>
          <cell r="E68">
            <v>232.12</v>
          </cell>
          <cell r="F68">
            <v>9880</v>
          </cell>
        </row>
        <row r="69">
          <cell r="B69" t="str">
            <v>Bawdrip</v>
          </cell>
          <cell r="C69">
            <v>233.64</v>
          </cell>
          <cell r="E69">
            <v>238.39</v>
          </cell>
          <cell r="F69">
            <v>8750</v>
          </cell>
        </row>
        <row r="70">
          <cell r="B70" t="str">
            <v>Berrow</v>
          </cell>
          <cell r="C70">
            <v>618.64</v>
          </cell>
          <cell r="E70">
            <v>627.34</v>
          </cell>
          <cell r="F70">
            <v>74887</v>
          </cell>
        </row>
        <row r="71">
          <cell r="B71" t="str">
            <v>Brean</v>
          </cell>
          <cell r="C71">
            <v>252.12</v>
          </cell>
          <cell r="E71">
            <v>254.73</v>
          </cell>
          <cell r="F71">
            <v>11178</v>
          </cell>
        </row>
        <row r="72">
          <cell r="B72" t="str">
            <v>Brent Knoll</v>
          </cell>
          <cell r="C72">
            <v>580.19000000000005</v>
          </cell>
          <cell r="E72">
            <v>578.36</v>
          </cell>
          <cell r="F72">
            <v>50620</v>
          </cell>
        </row>
        <row r="73">
          <cell r="B73" t="str">
            <v xml:space="preserve">Bridgwater </v>
          </cell>
          <cell r="C73">
            <v>10399.120000000001</v>
          </cell>
          <cell r="E73">
            <v>10296.83</v>
          </cell>
          <cell r="F73">
            <v>1153746</v>
          </cell>
        </row>
        <row r="74">
          <cell r="B74" t="str">
            <v>Bridgwater Without</v>
          </cell>
          <cell r="C74">
            <v>967.56</v>
          </cell>
          <cell r="E74">
            <v>1061.0999999999999</v>
          </cell>
          <cell r="F74">
            <v>42444</v>
          </cell>
        </row>
        <row r="75">
          <cell r="B75" t="str">
            <v>Broomfield</v>
          </cell>
          <cell r="C75">
            <v>112.56</v>
          </cell>
          <cell r="E75">
            <v>115.73</v>
          </cell>
          <cell r="F75">
            <v>3650</v>
          </cell>
        </row>
        <row r="76">
          <cell r="B76" t="str">
            <v>Burnham-on-Sea &amp; Highbridge</v>
          </cell>
          <cell r="C76">
            <v>6644.64</v>
          </cell>
          <cell r="E76">
            <v>6619.03</v>
          </cell>
          <cell r="F76">
            <v>768500</v>
          </cell>
        </row>
        <row r="77">
          <cell r="B77" t="str">
            <v>Burnham Without</v>
          </cell>
          <cell r="C77">
            <v>696.33</v>
          </cell>
          <cell r="E77">
            <v>693.24</v>
          </cell>
          <cell r="F77">
            <v>22000</v>
          </cell>
        </row>
        <row r="78">
          <cell r="B78" t="str">
            <v>Burtle</v>
          </cell>
          <cell r="C78">
            <v>157.38</v>
          </cell>
          <cell r="E78">
            <v>156.5</v>
          </cell>
          <cell r="F78">
            <v>4400</v>
          </cell>
        </row>
        <row r="79">
          <cell r="B79" t="str">
            <v>Cannington</v>
          </cell>
          <cell r="C79">
            <v>809.27</v>
          </cell>
          <cell r="E79">
            <v>793.2</v>
          </cell>
          <cell r="F79">
            <v>40000</v>
          </cell>
        </row>
        <row r="80">
          <cell r="B80" t="str">
            <v>Catcott</v>
          </cell>
          <cell r="C80">
            <v>239.21</v>
          </cell>
          <cell r="E80">
            <v>242.99</v>
          </cell>
          <cell r="F80">
            <v>9500</v>
          </cell>
        </row>
        <row r="81">
          <cell r="B81" t="str">
            <v>Chapel Allerton</v>
          </cell>
          <cell r="C81">
            <v>190.84</v>
          </cell>
          <cell r="E81">
            <v>190.36</v>
          </cell>
          <cell r="F81">
            <v>6500</v>
          </cell>
        </row>
        <row r="82">
          <cell r="B82" t="str">
            <v>Cheddar</v>
          </cell>
          <cell r="C82">
            <v>2521.35</v>
          </cell>
          <cell r="E82">
            <v>2434.3200000000002</v>
          </cell>
          <cell r="F82">
            <v>261401</v>
          </cell>
        </row>
        <row r="83">
          <cell r="B83" t="str">
            <v>Chedzoy</v>
          </cell>
          <cell r="C83">
            <v>168.15</v>
          </cell>
          <cell r="E83">
            <v>168.7</v>
          </cell>
          <cell r="F83">
            <v>8692</v>
          </cell>
        </row>
        <row r="84">
          <cell r="B84" t="str">
            <v>Chilton Polden</v>
          </cell>
          <cell r="C84">
            <v>303.54000000000002</v>
          </cell>
          <cell r="E84">
            <v>305.74</v>
          </cell>
          <cell r="F84">
            <v>6756</v>
          </cell>
        </row>
        <row r="85">
          <cell r="B85" t="str">
            <v>Chilton Trinity</v>
          </cell>
          <cell r="C85">
            <v>189.72</v>
          </cell>
          <cell r="E85">
            <v>190.58</v>
          </cell>
          <cell r="F85">
            <v>10750</v>
          </cell>
        </row>
        <row r="86">
          <cell r="B86" t="str">
            <v>Compton Bishop</v>
          </cell>
          <cell r="C86">
            <v>283.05</v>
          </cell>
          <cell r="E86">
            <v>285.43</v>
          </cell>
          <cell r="F86">
            <v>15000</v>
          </cell>
        </row>
        <row r="87">
          <cell r="B87" t="str">
            <v>Cossington</v>
          </cell>
          <cell r="C87">
            <v>286.95</v>
          </cell>
          <cell r="E87">
            <v>289.60000000000002</v>
          </cell>
          <cell r="F87">
            <v>11000</v>
          </cell>
        </row>
        <row r="88">
          <cell r="B88" t="str">
            <v>Durleigh</v>
          </cell>
          <cell r="C88">
            <v>229.86</v>
          </cell>
          <cell r="E88">
            <v>227.21</v>
          </cell>
          <cell r="F88">
            <v>10615</v>
          </cell>
        </row>
        <row r="89">
          <cell r="B89" t="str">
            <v>East Brent</v>
          </cell>
          <cell r="C89">
            <v>561.35</v>
          </cell>
          <cell r="E89">
            <v>569.26</v>
          </cell>
          <cell r="F89">
            <v>20895</v>
          </cell>
        </row>
        <row r="90">
          <cell r="B90" t="str">
            <v>East Huntspill</v>
          </cell>
          <cell r="C90">
            <v>471.95</v>
          </cell>
          <cell r="E90">
            <v>447.88</v>
          </cell>
          <cell r="F90">
            <v>34272</v>
          </cell>
        </row>
        <row r="91">
          <cell r="B91" t="str">
            <v>Edington</v>
          </cell>
          <cell r="C91">
            <v>169.56</v>
          </cell>
          <cell r="E91">
            <v>168.48</v>
          </cell>
          <cell r="F91">
            <v>7500</v>
          </cell>
        </row>
        <row r="92">
          <cell r="B92" t="str">
            <v>Enmore</v>
          </cell>
          <cell r="C92">
            <v>114.32</v>
          </cell>
          <cell r="E92">
            <v>117.17</v>
          </cell>
          <cell r="F92">
            <v>5253</v>
          </cell>
        </row>
        <row r="93">
          <cell r="B93" t="str">
            <v>Fiddington</v>
          </cell>
          <cell r="C93">
            <v>127.96</v>
          </cell>
          <cell r="E93">
            <v>125.63</v>
          </cell>
          <cell r="F93">
            <v>4300</v>
          </cell>
        </row>
        <row r="94">
          <cell r="B94" t="str">
            <v>Goathurst</v>
          </cell>
          <cell r="C94">
            <v>98.25</v>
          </cell>
          <cell r="E94">
            <v>98.47</v>
          </cell>
          <cell r="F94">
            <v>3381</v>
          </cell>
        </row>
        <row r="95">
          <cell r="B95" t="str">
            <v>Greinton</v>
          </cell>
          <cell r="C95">
            <v>70.25</v>
          </cell>
          <cell r="E95">
            <v>69.959999999999994</v>
          </cell>
          <cell r="F95">
            <v>0</v>
          </cell>
        </row>
        <row r="96">
          <cell r="B96" t="str">
            <v>Lympsham</v>
          </cell>
          <cell r="C96">
            <v>372.07</v>
          </cell>
          <cell r="E96">
            <v>374.46</v>
          </cell>
          <cell r="F96">
            <v>26000</v>
          </cell>
        </row>
        <row r="97">
          <cell r="B97" t="str">
            <v>Lyng</v>
          </cell>
          <cell r="C97">
            <v>122.4</v>
          </cell>
          <cell r="E97">
            <v>123.91</v>
          </cell>
          <cell r="F97">
            <v>4725</v>
          </cell>
        </row>
        <row r="98">
          <cell r="B98" t="str">
            <v>Mark</v>
          </cell>
          <cell r="C98">
            <v>590.09</v>
          </cell>
          <cell r="E98">
            <v>584.02</v>
          </cell>
          <cell r="F98">
            <v>18000</v>
          </cell>
        </row>
        <row r="99">
          <cell r="B99" t="str">
            <v>Middlezoy</v>
          </cell>
          <cell r="C99">
            <v>288.83</v>
          </cell>
          <cell r="E99">
            <v>282.2</v>
          </cell>
          <cell r="F99">
            <v>15800</v>
          </cell>
        </row>
        <row r="100">
          <cell r="B100" t="str">
            <v>Moorlinch</v>
          </cell>
          <cell r="C100">
            <v>111.38</v>
          </cell>
          <cell r="E100">
            <v>109.77</v>
          </cell>
          <cell r="F100">
            <v>0</v>
          </cell>
        </row>
        <row r="101">
          <cell r="B101" t="str">
            <v>Nether Stowey</v>
          </cell>
          <cell r="C101">
            <v>631.53</v>
          </cell>
          <cell r="E101">
            <v>629.01</v>
          </cell>
          <cell r="F101">
            <v>65466</v>
          </cell>
        </row>
        <row r="102">
          <cell r="B102" t="str">
            <v>North Petherton</v>
          </cell>
          <cell r="C102">
            <v>3716.92</v>
          </cell>
          <cell r="E102">
            <v>3654.91</v>
          </cell>
          <cell r="F102">
            <v>230000</v>
          </cell>
        </row>
        <row r="103">
          <cell r="B103" t="str">
            <v>Othery</v>
          </cell>
          <cell r="C103">
            <v>263.35000000000002</v>
          </cell>
          <cell r="E103">
            <v>265.01</v>
          </cell>
          <cell r="F103">
            <v>10500</v>
          </cell>
        </row>
        <row r="104">
          <cell r="B104" t="str">
            <v>Otterhampton</v>
          </cell>
          <cell r="C104">
            <v>310.43</v>
          </cell>
          <cell r="E104">
            <v>310.52999999999997</v>
          </cell>
          <cell r="F104">
            <v>26000</v>
          </cell>
        </row>
        <row r="105">
          <cell r="B105" t="str">
            <v>Over Stowey</v>
          </cell>
          <cell r="C105">
            <v>166.29</v>
          </cell>
          <cell r="E105">
            <v>168.95</v>
          </cell>
          <cell r="F105">
            <v>8000</v>
          </cell>
        </row>
        <row r="106">
          <cell r="B106" t="str">
            <v>Pawlett</v>
          </cell>
          <cell r="C106">
            <v>421.78</v>
          </cell>
          <cell r="E106">
            <v>425.57</v>
          </cell>
          <cell r="F106">
            <v>20000</v>
          </cell>
        </row>
        <row r="107">
          <cell r="B107" t="str">
            <v>Puriton</v>
          </cell>
          <cell r="C107">
            <v>860.42</v>
          </cell>
          <cell r="E107">
            <v>810.23</v>
          </cell>
          <cell r="F107">
            <v>64500</v>
          </cell>
        </row>
        <row r="108">
          <cell r="B108" t="str">
            <v>Shapwick</v>
          </cell>
          <cell r="C108">
            <v>205.45</v>
          </cell>
          <cell r="E108">
            <v>203.8</v>
          </cell>
          <cell r="F108">
            <v>11000</v>
          </cell>
        </row>
        <row r="109">
          <cell r="B109" t="str">
            <v>Shipham</v>
          </cell>
          <cell r="C109">
            <v>486.81</v>
          </cell>
          <cell r="E109">
            <v>494.81</v>
          </cell>
          <cell r="F109">
            <v>12695</v>
          </cell>
        </row>
        <row r="110">
          <cell r="B110" t="str">
            <v>Spaxton</v>
          </cell>
          <cell r="C110">
            <v>458.93</v>
          </cell>
          <cell r="E110">
            <v>460.03</v>
          </cell>
          <cell r="F110">
            <v>10153</v>
          </cell>
        </row>
        <row r="111">
          <cell r="B111" t="str">
            <v>Stawell</v>
          </cell>
          <cell r="C111">
            <v>173.18</v>
          </cell>
          <cell r="E111">
            <v>175.37</v>
          </cell>
          <cell r="F111">
            <v>5250</v>
          </cell>
        </row>
        <row r="112">
          <cell r="B112" t="str">
            <v>Stockland Bristol</v>
          </cell>
          <cell r="C112">
            <v>72.92</v>
          </cell>
          <cell r="E112">
            <v>73.680000000000007</v>
          </cell>
          <cell r="F112">
            <v>2166</v>
          </cell>
        </row>
        <row r="113">
          <cell r="B113" t="str">
            <v>Thurloxton</v>
          </cell>
          <cell r="C113">
            <v>75.66</v>
          </cell>
          <cell r="E113">
            <v>75.760000000000005</v>
          </cell>
          <cell r="F113">
            <v>4000</v>
          </cell>
        </row>
        <row r="114">
          <cell r="B114" t="str">
            <v>Weare</v>
          </cell>
          <cell r="C114">
            <v>296.64</v>
          </cell>
          <cell r="E114">
            <v>299.54000000000002</v>
          </cell>
          <cell r="F114">
            <v>6426</v>
          </cell>
        </row>
        <row r="115">
          <cell r="B115" t="str">
            <v>Wedmore</v>
          </cell>
          <cell r="C115">
            <v>1638.54</v>
          </cell>
          <cell r="E115">
            <v>1627.81</v>
          </cell>
          <cell r="F115">
            <v>96850</v>
          </cell>
        </row>
        <row r="116">
          <cell r="B116" t="str">
            <v>Wembdon</v>
          </cell>
          <cell r="C116">
            <v>1320.45</v>
          </cell>
          <cell r="E116">
            <v>1315.88</v>
          </cell>
          <cell r="F116">
            <v>110992</v>
          </cell>
        </row>
        <row r="117">
          <cell r="B117" t="str">
            <v>West Huntspill</v>
          </cell>
          <cell r="C117">
            <v>553.51</v>
          </cell>
          <cell r="E117">
            <v>515.82000000000005</v>
          </cell>
          <cell r="F117">
            <v>21000</v>
          </cell>
        </row>
        <row r="118">
          <cell r="B118" t="str">
            <v>Westonzoyland</v>
          </cell>
          <cell r="C118">
            <v>681.21</v>
          </cell>
          <cell r="E118">
            <v>678.93</v>
          </cell>
          <cell r="F118">
            <v>24441</v>
          </cell>
        </row>
        <row r="119">
          <cell r="B119" t="str">
            <v>Woolavington</v>
          </cell>
          <cell r="C119">
            <v>793.48</v>
          </cell>
          <cell r="E119">
            <v>767.16</v>
          </cell>
          <cell r="F119">
            <v>47000</v>
          </cell>
        </row>
        <row r="120">
          <cell r="B120" t="str">
            <v>Ash Priors</v>
          </cell>
          <cell r="C120">
            <v>82.39</v>
          </cell>
          <cell r="E120">
            <v>81.47</v>
          </cell>
          <cell r="F120">
            <v>0</v>
          </cell>
        </row>
        <row r="121">
          <cell r="B121" t="str">
            <v>Ashbrittle</v>
          </cell>
          <cell r="C121">
            <v>98.3</v>
          </cell>
          <cell r="E121">
            <v>93.96</v>
          </cell>
          <cell r="F121">
            <v>2300</v>
          </cell>
        </row>
        <row r="122">
          <cell r="B122" t="str">
            <v>Bathealton</v>
          </cell>
          <cell r="C122">
            <v>87.75</v>
          </cell>
          <cell r="E122">
            <v>83.17</v>
          </cell>
          <cell r="F122">
            <v>1200</v>
          </cell>
        </row>
        <row r="123">
          <cell r="B123" t="str">
            <v>Bicknoller</v>
          </cell>
          <cell r="C123">
            <v>213.45</v>
          </cell>
          <cell r="E123">
            <v>211.56</v>
          </cell>
          <cell r="F123">
            <v>7600</v>
          </cell>
        </row>
        <row r="124">
          <cell r="B124" t="str">
            <v>Bishops Hull</v>
          </cell>
          <cell r="C124">
            <v>1258.93</v>
          </cell>
          <cell r="E124">
            <v>1231.31</v>
          </cell>
          <cell r="F124">
            <v>37170</v>
          </cell>
        </row>
        <row r="125">
          <cell r="B125" t="str">
            <v>Bishops Lydeard/Cothelstone</v>
          </cell>
          <cell r="C125">
            <v>1283.7</v>
          </cell>
          <cell r="E125">
            <v>1236.6500000000001</v>
          </cell>
          <cell r="F125">
            <v>67595</v>
          </cell>
        </row>
        <row r="126">
          <cell r="B126" t="str">
            <v>Bradford on Tone</v>
          </cell>
          <cell r="C126">
            <v>308.51</v>
          </cell>
          <cell r="E126">
            <v>309.48</v>
          </cell>
          <cell r="F126">
            <v>10500</v>
          </cell>
        </row>
        <row r="127">
          <cell r="B127" t="str">
            <v>Brompton Ralph</v>
          </cell>
          <cell r="C127">
            <v>105.64</v>
          </cell>
          <cell r="E127">
            <v>103.66</v>
          </cell>
          <cell r="F127">
            <v>4369</v>
          </cell>
        </row>
        <row r="128">
          <cell r="B128" t="str">
            <v>Brompton Regis</v>
          </cell>
          <cell r="C128">
            <v>230.27</v>
          </cell>
          <cell r="E128">
            <v>227.22</v>
          </cell>
          <cell r="F128">
            <v>5750</v>
          </cell>
        </row>
        <row r="129">
          <cell r="B129" t="str">
            <v>Brushford</v>
          </cell>
          <cell r="C129">
            <v>243.6</v>
          </cell>
          <cell r="E129">
            <v>243.25</v>
          </cell>
          <cell r="F129">
            <v>21000</v>
          </cell>
        </row>
        <row r="130">
          <cell r="B130" t="str">
            <v>Burrowbridge</v>
          </cell>
          <cell r="C130">
            <v>208.98</v>
          </cell>
          <cell r="E130">
            <v>208.97</v>
          </cell>
          <cell r="F130">
            <v>8500</v>
          </cell>
        </row>
        <row r="131">
          <cell r="B131" t="str">
            <v>Carhampton</v>
          </cell>
          <cell r="C131">
            <v>372.7</v>
          </cell>
          <cell r="E131">
            <v>361.3</v>
          </cell>
          <cell r="F131">
            <v>21785</v>
          </cell>
        </row>
        <row r="132">
          <cell r="B132" t="str">
            <v>Cheddon Fitzpaine</v>
          </cell>
          <cell r="C132">
            <v>153.97999999999999</v>
          </cell>
          <cell r="E132">
            <v>140.04</v>
          </cell>
          <cell r="F132">
            <v>9262</v>
          </cell>
        </row>
        <row r="133">
          <cell r="B133" t="str">
            <v>Chipstable</v>
          </cell>
          <cell r="C133">
            <v>139.69999999999999</v>
          </cell>
          <cell r="E133">
            <v>137.25</v>
          </cell>
          <cell r="F133">
            <v>3250</v>
          </cell>
        </row>
        <row r="134">
          <cell r="B134" t="str">
            <v>Churchstanton</v>
          </cell>
          <cell r="C134">
            <v>387.6</v>
          </cell>
          <cell r="E134">
            <v>383.57</v>
          </cell>
          <cell r="F134">
            <v>13395</v>
          </cell>
        </row>
        <row r="135">
          <cell r="B135" t="str">
            <v>Clatworthy</v>
          </cell>
          <cell r="C135">
            <v>40.42</v>
          </cell>
          <cell r="E135">
            <v>40.64</v>
          </cell>
          <cell r="F135">
            <v>1000</v>
          </cell>
        </row>
        <row r="136">
          <cell r="B136" t="str">
            <v>Combe Florey</v>
          </cell>
          <cell r="C136">
            <v>122.87</v>
          </cell>
          <cell r="E136">
            <v>121.58</v>
          </cell>
          <cell r="F136">
            <v>4000</v>
          </cell>
        </row>
        <row r="137">
          <cell r="B137" t="str">
            <v>Corfe</v>
          </cell>
          <cell r="C137">
            <v>141.91999999999999</v>
          </cell>
          <cell r="E137">
            <v>141.25</v>
          </cell>
          <cell r="F137">
            <v>5775</v>
          </cell>
        </row>
        <row r="138">
          <cell r="B138" t="str">
            <v>Cotford St Luke</v>
          </cell>
          <cell r="C138">
            <v>874.67</v>
          </cell>
          <cell r="E138">
            <v>844.58</v>
          </cell>
          <cell r="F138">
            <v>45745</v>
          </cell>
        </row>
        <row r="139">
          <cell r="B139" t="str">
            <v>Creech St Michael</v>
          </cell>
          <cell r="C139">
            <v>1167.07</v>
          </cell>
          <cell r="E139">
            <v>1149.9100000000001</v>
          </cell>
          <cell r="F139">
            <v>74528</v>
          </cell>
        </row>
        <row r="140">
          <cell r="B140" t="str">
            <v>Crowcombe</v>
          </cell>
          <cell r="C140">
            <v>241.33</v>
          </cell>
          <cell r="E140">
            <v>235.81</v>
          </cell>
          <cell r="F140">
            <v>12300</v>
          </cell>
        </row>
        <row r="141">
          <cell r="B141" t="str">
            <v>Cutcombe</v>
          </cell>
          <cell r="C141">
            <v>183.28</v>
          </cell>
          <cell r="E141">
            <v>180.88</v>
          </cell>
          <cell r="F141">
            <v>11200</v>
          </cell>
        </row>
        <row r="142">
          <cell r="B142" t="str">
            <v>Dulverton</v>
          </cell>
          <cell r="C142">
            <v>637.45000000000005</v>
          </cell>
          <cell r="E142">
            <v>630.26</v>
          </cell>
          <cell r="F142">
            <v>85833</v>
          </cell>
        </row>
        <row r="143">
          <cell r="B143" t="str">
            <v>Dunster</v>
          </cell>
          <cell r="C143">
            <v>494.69</v>
          </cell>
          <cell r="E143">
            <v>478.11</v>
          </cell>
          <cell r="F143">
            <v>28000</v>
          </cell>
        </row>
        <row r="144">
          <cell r="B144" t="str">
            <v>Durston</v>
          </cell>
          <cell r="C144">
            <v>58.02</v>
          </cell>
          <cell r="E144">
            <v>55.92</v>
          </cell>
          <cell r="F144">
            <v>1677.6</v>
          </cell>
        </row>
        <row r="145">
          <cell r="B145" t="str">
            <v>East Quantoxhead</v>
          </cell>
          <cell r="C145">
            <v>46.17</v>
          </cell>
          <cell r="E145">
            <v>40.56</v>
          </cell>
          <cell r="F145">
            <v>0</v>
          </cell>
        </row>
        <row r="146">
          <cell r="B146" t="str">
            <v>Elworthy</v>
          </cell>
          <cell r="C146">
            <v>32.630000000000003</v>
          </cell>
          <cell r="E146">
            <v>32.78</v>
          </cell>
          <cell r="F146">
            <v>0</v>
          </cell>
        </row>
        <row r="147">
          <cell r="B147" t="str">
            <v>Exford</v>
          </cell>
          <cell r="C147">
            <v>193.35</v>
          </cell>
          <cell r="E147">
            <v>196.51</v>
          </cell>
          <cell r="F147">
            <v>12500</v>
          </cell>
        </row>
        <row r="148">
          <cell r="B148" t="str">
            <v>Exmoor</v>
          </cell>
          <cell r="C148">
            <v>73.23</v>
          </cell>
          <cell r="E148">
            <v>75.94</v>
          </cell>
          <cell r="F148">
            <v>3328</v>
          </cell>
        </row>
        <row r="149">
          <cell r="B149" t="str">
            <v>Exton</v>
          </cell>
          <cell r="C149">
            <v>98.21</v>
          </cell>
          <cell r="E149">
            <v>97.24</v>
          </cell>
          <cell r="F149">
            <v>4200</v>
          </cell>
        </row>
        <row r="150">
          <cell r="B150" t="str">
            <v>Fitzhead</v>
          </cell>
          <cell r="C150">
            <v>126.83</v>
          </cell>
          <cell r="E150">
            <v>122.69</v>
          </cell>
          <cell r="F150">
            <v>5500</v>
          </cell>
        </row>
        <row r="151">
          <cell r="B151" t="str">
            <v>Halse</v>
          </cell>
          <cell r="C151">
            <v>150.99</v>
          </cell>
          <cell r="E151">
            <v>151.93</v>
          </cell>
          <cell r="F151">
            <v>4100</v>
          </cell>
        </row>
        <row r="152">
          <cell r="B152" t="str">
            <v>Hatch Beauchamp</v>
          </cell>
          <cell r="C152">
            <v>260.83999999999997</v>
          </cell>
          <cell r="E152">
            <v>257.93</v>
          </cell>
          <cell r="F152">
            <v>6000</v>
          </cell>
        </row>
        <row r="153">
          <cell r="B153" t="str">
            <v>Holford</v>
          </cell>
          <cell r="C153">
            <v>129.82</v>
          </cell>
          <cell r="E153">
            <v>136.41</v>
          </cell>
          <cell r="F153">
            <v>7550</v>
          </cell>
        </row>
        <row r="154">
          <cell r="B154" t="str">
            <v>Huish Champflower</v>
          </cell>
          <cell r="C154">
            <v>115.37</v>
          </cell>
          <cell r="E154">
            <v>115.76</v>
          </cell>
          <cell r="F154">
            <v>3500</v>
          </cell>
        </row>
        <row r="155">
          <cell r="B155" t="str">
            <v>Kilve</v>
          </cell>
          <cell r="C155">
            <v>190.5</v>
          </cell>
          <cell r="E155">
            <v>189.67</v>
          </cell>
          <cell r="F155">
            <v>8600</v>
          </cell>
        </row>
        <row r="156">
          <cell r="B156" t="str">
            <v>Kingston St Mary</v>
          </cell>
          <cell r="C156">
            <v>496.34</v>
          </cell>
          <cell r="E156">
            <v>485.28</v>
          </cell>
          <cell r="F156">
            <v>14020</v>
          </cell>
        </row>
        <row r="157">
          <cell r="B157" t="str">
            <v>Langford Budville</v>
          </cell>
          <cell r="C157">
            <v>240.59</v>
          </cell>
          <cell r="E157">
            <v>242.71</v>
          </cell>
          <cell r="F157">
            <v>8690</v>
          </cell>
        </row>
        <row r="158">
          <cell r="B158" t="str">
            <v>Luccombe</v>
          </cell>
          <cell r="C158">
            <v>71.41</v>
          </cell>
          <cell r="E158">
            <v>69.67</v>
          </cell>
          <cell r="F158">
            <v>3500</v>
          </cell>
        </row>
        <row r="159">
          <cell r="B159" t="str">
            <v>Luxborough</v>
          </cell>
          <cell r="C159">
            <v>99.85</v>
          </cell>
          <cell r="E159">
            <v>101.01</v>
          </cell>
          <cell r="F159">
            <v>2990</v>
          </cell>
        </row>
        <row r="160">
          <cell r="B160" t="str">
            <v>Lydeard St Lawrence/Tolland</v>
          </cell>
          <cell r="C160">
            <v>226.65</v>
          </cell>
          <cell r="E160">
            <v>221.14</v>
          </cell>
          <cell r="F160">
            <v>4478</v>
          </cell>
        </row>
        <row r="161">
          <cell r="B161" t="str">
            <v>Milverton</v>
          </cell>
          <cell r="C161">
            <v>592.54</v>
          </cell>
          <cell r="E161">
            <v>588.64</v>
          </cell>
          <cell r="F161">
            <v>31500</v>
          </cell>
        </row>
        <row r="162">
          <cell r="B162" t="str">
            <v>Minehead</v>
          </cell>
          <cell r="C162">
            <v>4342.84</v>
          </cell>
          <cell r="E162">
            <v>4271.9799999999996</v>
          </cell>
          <cell r="F162">
            <v>759293</v>
          </cell>
        </row>
        <row r="163">
          <cell r="B163" t="str">
            <v>Monksilver</v>
          </cell>
          <cell r="C163">
            <v>61.27</v>
          </cell>
          <cell r="E163">
            <v>60.74</v>
          </cell>
          <cell r="F163">
            <v>2500</v>
          </cell>
        </row>
        <row r="164">
          <cell r="B164" t="str">
            <v>Neroche</v>
          </cell>
          <cell r="C164">
            <v>249.33</v>
          </cell>
          <cell r="E164">
            <v>247.16</v>
          </cell>
          <cell r="F164">
            <v>11000</v>
          </cell>
        </row>
        <row r="165">
          <cell r="B165" t="str">
            <v>Nettlecombe</v>
          </cell>
          <cell r="C165">
            <v>95.87</v>
          </cell>
          <cell r="E165">
            <v>95.81</v>
          </cell>
          <cell r="F165">
            <v>2300</v>
          </cell>
        </row>
        <row r="166">
          <cell r="B166" t="str">
            <v>North Curry</v>
          </cell>
          <cell r="C166">
            <v>779.65</v>
          </cell>
          <cell r="E166">
            <v>770.15</v>
          </cell>
          <cell r="F166">
            <v>20000</v>
          </cell>
        </row>
        <row r="167">
          <cell r="B167" t="str">
            <v>Norton Fitzwarren</v>
          </cell>
          <cell r="C167">
            <v>1344.31</v>
          </cell>
          <cell r="E167">
            <v>1309.76</v>
          </cell>
          <cell r="F167">
            <v>38000</v>
          </cell>
        </row>
        <row r="168">
          <cell r="B168" t="str">
            <v>Nynehead</v>
          </cell>
          <cell r="C168">
            <v>181.95</v>
          </cell>
          <cell r="E168">
            <v>178.66</v>
          </cell>
          <cell r="F168">
            <v>6725</v>
          </cell>
        </row>
        <row r="169">
          <cell r="B169" t="str">
            <v>Oake</v>
          </cell>
          <cell r="C169">
            <v>333.89</v>
          </cell>
          <cell r="E169">
            <v>327.47000000000003</v>
          </cell>
          <cell r="F169">
            <v>7600</v>
          </cell>
        </row>
        <row r="170">
          <cell r="B170" t="str">
            <v>Oare</v>
          </cell>
          <cell r="C170">
            <v>38.79</v>
          </cell>
          <cell r="E170">
            <v>37.909999999999997</v>
          </cell>
          <cell r="F170">
            <v>0</v>
          </cell>
        </row>
        <row r="171">
          <cell r="B171" t="str">
            <v>Old Cleeve</v>
          </cell>
          <cell r="C171">
            <v>687.62</v>
          </cell>
          <cell r="E171">
            <v>685.24</v>
          </cell>
          <cell r="F171">
            <v>31850</v>
          </cell>
        </row>
        <row r="172">
          <cell r="B172" t="str">
            <v>Otterford</v>
          </cell>
          <cell r="C172">
            <v>194.15</v>
          </cell>
          <cell r="E172">
            <v>193.48</v>
          </cell>
          <cell r="F172">
            <v>0</v>
          </cell>
        </row>
        <row r="173">
          <cell r="B173" t="str">
            <v>Pitminster</v>
          </cell>
          <cell r="C173">
            <v>498.94</v>
          </cell>
          <cell r="E173">
            <v>495.54</v>
          </cell>
          <cell r="F173">
            <v>9500</v>
          </cell>
        </row>
        <row r="174">
          <cell r="B174" t="str">
            <v>Porlock</v>
          </cell>
          <cell r="C174">
            <v>698.3</v>
          </cell>
          <cell r="E174">
            <v>684.46</v>
          </cell>
          <cell r="F174">
            <v>81687</v>
          </cell>
        </row>
        <row r="175">
          <cell r="B175" t="str">
            <v>Ruishton/Thornfalcon</v>
          </cell>
          <cell r="C175">
            <v>584.38</v>
          </cell>
          <cell r="E175">
            <v>583.78</v>
          </cell>
          <cell r="F175">
            <v>37000</v>
          </cell>
        </row>
        <row r="176">
          <cell r="B176" t="str">
            <v>Sampford Arundel</v>
          </cell>
          <cell r="C176">
            <v>134.72999999999999</v>
          </cell>
          <cell r="E176">
            <v>134.91999999999999</v>
          </cell>
          <cell r="F176">
            <v>7500</v>
          </cell>
        </row>
        <row r="177">
          <cell r="B177" t="str">
            <v>Sampford Brett</v>
          </cell>
          <cell r="C177">
            <v>151.75</v>
          </cell>
          <cell r="E177">
            <v>149.65</v>
          </cell>
          <cell r="F177">
            <v>3700</v>
          </cell>
        </row>
        <row r="178">
          <cell r="B178" t="str">
            <v>Selworthy and Minehead Without</v>
          </cell>
          <cell r="C178">
            <v>234.81</v>
          </cell>
          <cell r="E178">
            <v>231.58</v>
          </cell>
          <cell r="F178">
            <v>12000</v>
          </cell>
        </row>
        <row r="179">
          <cell r="B179" t="str">
            <v>Skilgate</v>
          </cell>
          <cell r="C179">
            <v>50.54</v>
          </cell>
          <cell r="E179">
            <v>51.91</v>
          </cell>
          <cell r="F179">
            <v>0</v>
          </cell>
        </row>
        <row r="180">
          <cell r="B180" t="str">
            <v>Stawley</v>
          </cell>
          <cell r="C180">
            <v>157.47999999999999</v>
          </cell>
          <cell r="E180">
            <v>153.87</v>
          </cell>
          <cell r="F180">
            <v>2969</v>
          </cell>
        </row>
        <row r="181">
          <cell r="B181" t="str">
            <v>Stogumber</v>
          </cell>
          <cell r="C181">
            <v>334.04</v>
          </cell>
          <cell r="E181">
            <v>326.64999999999998</v>
          </cell>
          <cell r="F181">
            <v>21350</v>
          </cell>
        </row>
        <row r="182">
          <cell r="B182" t="str">
            <v>Stogursey</v>
          </cell>
          <cell r="C182">
            <v>515.32000000000005</v>
          </cell>
          <cell r="E182">
            <v>505.81</v>
          </cell>
          <cell r="F182">
            <v>31425</v>
          </cell>
        </row>
        <row r="183">
          <cell r="B183" t="str">
            <v>Stoke St Gregory</v>
          </cell>
          <cell r="C183">
            <v>413.6</v>
          </cell>
          <cell r="E183">
            <v>410.74</v>
          </cell>
          <cell r="F183">
            <v>19550</v>
          </cell>
        </row>
        <row r="184">
          <cell r="B184" t="str">
            <v>Stoke St Mary</v>
          </cell>
          <cell r="C184">
            <v>212.62</v>
          </cell>
          <cell r="E184">
            <v>215.4</v>
          </cell>
          <cell r="F184">
            <v>5500</v>
          </cell>
        </row>
        <row r="185">
          <cell r="B185" t="str">
            <v>Stringston</v>
          </cell>
          <cell r="C185">
            <v>43.6</v>
          </cell>
          <cell r="E185">
            <v>44.81</v>
          </cell>
          <cell r="F185">
            <v>0</v>
          </cell>
        </row>
        <row r="186">
          <cell r="B186" t="str">
            <v>Taunton</v>
          </cell>
          <cell r="C186">
            <v>19728.07</v>
          </cell>
          <cell r="E186">
            <v>19276.13</v>
          </cell>
          <cell r="F186">
            <v>2114000</v>
          </cell>
        </row>
        <row r="187">
          <cell r="B187" t="str">
            <v>Timberscombe</v>
          </cell>
          <cell r="C187">
            <v>160.05000000000001</v>
          </cell>
          <cell r="E187">
            <v>159.61000000000001</v>
          </cell>
          <cell r="F187">
            <v>9795</v>
          </cell>
        </row>
        <row r="188">
          <cell r="B188" t="str">
            <v>Treborough</v>
          </cell>
          <cell r="C188">
            <v>29.83</v>
          </cell>
          <cell r="E188">
            <v>28.96</v>
          </cell>
          <cell r="F188">
            <v>0</v>
          </cell>
        </row>
        <row r="189">
          <cell r="B189" t="str">
            <v>Trull</v>
          </cell>
          <cell r="C189">
            <v>1026.44</v>
          </cell>
          <cell r="E189">
            <v>977.79</v>
          </cell>
          <cell r="F189">
            <v>33000</v>
          </cell>
        </row>
        <row r="190">
          <cell r="B190" t="str">
            <v>Upton</v>
          </cell>
          <cell r="C190">
            <v>78.55</v>
          </cell>
          <cell r="E190">
            <v>79.03</v>
          </cell>
          <cell r="F190">
            <v>300</v>
          </cell>
        </row>
        <row r="191">
          <cell r="B191" t="str">
            <v>Watchet</v>
          </cell>
          <cell r="C191">
            <v>1289.68</v>
          </cell>
          <cell r="E191">
            <v>1253.2</v>
          </cell>
          <cell r="F191">
            <v>192980</v>
          </cell>
        </row>
        <row r="192">
          <cell r="B192" t="str">
            <v>Wellington</v>
          </cell>
          <cell r="C192">
            <v>5685.33</v>
          </cell>
          <cell r="E192">
            <v>5508.96</v>
          </cell>
          <cell r="F192">
            <v>466332</v>
          </cell>
        </row>
        <row r="193">
          <cell r="B193" t="str">
            <v>Wellington Without</v>
          </cell>
          <cell r="C193">
            <v>312.10000000000002</v>
          </cell>
          <cell r="E193">
            <v>309.86</v>
          </cell>
          <cell r="F193">
            <v>8000</v>
          </cell>
        </row>
        <row r="194">
          <cell r="B194" t="str">
            <v>West Bagborough</v>
          </cell>
          <cell r="C194">
            <v>176.72</v>
          </cell>
          <cell r="E194">
            <v>174.79</v>
          </cell>
          <cell r="F194">
            <v>3500</v>
          </cell>
        </row>
        <row r="195">
          <cell r="B195" t="str">
            <v>West Buckland</v>
          </cell>
          <cell r="C195">
            <v>447.61</v>
          </cell>
          <cell r="E195">
            <v>444.04</v>
          </cell>
          <cell r="F195">
            <v>10888</v>
          </cell>
        </row>
        <row r="196">
          <cell r="B196" t="str">
            <v>West Hatch</v>
          </cell>
          <cell r="C196">
            <v>134.57</v>
          </cell>
          <cell r="E196">
            <v>130.94999999999999</v>
          </cell>
          <cell r="F196">
            <v>3350</v>
          </cell>
        </row>
        <row r="197">
          <cell r="B197" t="str">
            <v>West Monkton</v>
          </cell>
          <cell r="C197">
            <v>2204.4</v>
          </cell>
          <cell r="E197">
            <v>2183.16</v>
          </cell>
          <cell r="F197">
            <v>121710</v>
          </cell>
        </row>
        <row r="198">
          <cell r="B198" t="str">
            <v>West Quantoxhead</v>
          </cell>
          <cell r="C198">
            <v>168.46</v>
          </cell>
          <cell r="E198">
            <v>168.81</v>
          </cell>
          <cell r="F198">
            <v>3125</v>
          </cell>
        </row>
        <row r="199">
          <cell r="B199" t="str">
            <v>Williton</v>
          </cell>
          <cell r="C199">
            <v>972.66</v>
          </cell>
          <cell r="E199">
            <v>945.64</v>
          </cell>
          <cell r="F199">
            <v>112000</v>
          </cell>
        </row>
        <row r="200">
          <cell r="B200" t="str">
            <v>Winsford</v>
          </cell>
          <cell r="C200">
            <v>163.75</v>
          </cell>
          <cell r="E200">
            <v>166.5</v>
          </cell>
          <cell r="F200">
            <v>7500</v>
          </cell>
        </row>
        <row r="201">
          <cell r="B201" t="str">
            <v>Withycombe</v>
          </cell>
          <cell r="C201">
            <v>124.35</v>
          </cell>
          <cell r="E201">
            <v>123.55</v>
          </cell>
          <cell r="F201">
            <v>9000</v>
          </cell>
        </row>
        <row r="202">
          <cell r="B202" t="str">
            <v>Withypool and Hawkridge</v>
          </cell>
          <cell r="C202">
            <v>118.72</v>
          </cell>
          <cell r="E202">
            <v>119.88</v>
          </cell>
          <cell r="F202">
            <v>3500</v>
          </cell>
        </row>
        <row r="203">
          <cell r="B203" t="str">
            <v>Wiveliscombe</v>
          </cell>
          <cell r="C203">
            <v>1255.44</v>
          </cell>
          <cell r="E203">
            <v>1195.33</v>
          </cell>
          <cell r="F203">
            <v>54500</v>
          </cell>
        </row>
        <row r="204">
          <cell r="B204" t="str">
            <v>Wootton Courtenay</v>
          </cell>
          <cell r="C204">
            <v>164.65</v>
          </cell>
          <cell r="E204">
            <v>166.36</v>
          </cell>
          <cell r="F204">
            <v>5600</v>
          </cell>
        </row>
        <row r="205">
          <cell r="B205" t="str">
            <v>Abbas and Templecombe</v>
          </cell>
          <cell r="C205">
            <v>604.57000000000005</v>
          </cell>
          <cell r="E205">
            <v>591.79999999999995</v>
          </cell>
          <cell r="F205">
            <v>31705</v>
          </cell>
        </row>
        <row r="206">
          <cell r="B206" t="str">
            <v>Aller</v>
          </cell>
          <cell r="C206">
            <v>170.38</v>
          </cell>
          <cell r="E206">
            <v>170.43</v>
          </cell>
          <cell r="F206">
            <v>11470</v>
          </cell>
        </row>
        <row r="207">
          <cell r="B207" t="str">
            <v>Ansford</v>
          </cell>
          <cell r="C207">
            <v>607.87</v>
          </cell>
          <cell r="E207">
            <v>567.48</v>
          </cell>
          <cell r="F207">
            <v>46432</v>
          </cell>
        </row>
        <row r="208">
          <cell r="B208" t="str">
            <v>Ash</v>
          </cell>
          <cell r="C208">
            <v>278.52</v>
          </cell>
          <cell r="E208">
            <v>272.86</v>
          </cell>
          <cell r="F208">
            <v>43723</v>
          </cell>
        </row>
        <row r="209">
          <cell r="B209" t="str">
            <v xml:space="preserve">Ashill </v>
          </cell>
          <cell r="C209">
            <v>255.26</v>
          </cell>
          <cell r="E209">
            <v>251.94</v>
          </cell>
          <cell r="F209">
            <v>6708</v>
          </cell>
        </row>
        <row r="210">
          <cell r="B210" t="str">
            <v>Babcary</v>
          </cell>
          <cell r="C210">
            <v>123.28</v>
          </cell>
          <cell r="E210">
            <v>120.03</v>
          </cell>
          <cell r="F210">
            <v>4317</v>
          </cell>
        </row>
        <row r="211">
          <cell r="B211" t="str">
            <v>Barrington</v>
          </cell>
          <cell r="C211">
            <v>206.34</v>
          </cell>
          <cell r="E211">
            <v>204.06</v>
          </cell>
          <cell r="F211">
            <v>20171</v>
          </cell>
        </row>
        <row r="212">
          <cell r="B212" t="str">
            <v>Barton St. David</v>
          </cell>
          <cell r="C212">
            <v>241.97</v>
          </cell>
          <cell r="E212">
            <v>237.32</v>
          </cell>
          <cell r="F212">
            <v>10651</v>
          </cell>
        </row>
        <row r="213">
          <cell r="B213" t="str">
            <v>Barwick &amp; Stoford</v>
          </cell>
          <cell r="C213">
            <v>402.9</v>
          </cell>
          <cell r="E213">
            <v>402.89</v>
          </cell>
          <cell r="F213">
            <v>49831</v>
          </cell>
        </row>
        <row r="214">
          <cell r="B214" t="str">
            <v>Beercrocombe</v>
          </cell>
          <cell r="C214">
            <v>65.91</v>
          </cell>
          <cell r="E214">
            <v>66.06</v>
          </cell>
          <cell r="F214">
            <v>1660</v>
          </cell>
        </row>
        <row r="215">
          <cell r="B215" t="str">
            <v>Bratton Seymour</v>
          </cell>
          <cell r="C215">
            <v>55.6</v>
          </cell>
          <cell r="E215">
            <v>54.94</v>
          </cell>
          <cell r="F215">
            <v>0</v>
          </cell>
        </row>
        <row r="216">
          <cell r="B216" t="str">
            <v>Brewham</v>
          </cell>
          <cell r="C216">
            <v>204.49</v>
          </cell>
          <cell r="E216">
            <v>202.44</v>
          </cell>
          <cell r="F216">
            <v>4000</v>
          </cell>
        </row>
        <row r="217">
          <cell r="B217" t="str">
            <v>Broadway</v>
          </cell>
          <cell r="C217">
            <v>362.15</v>
          </cell>
          <cell r="E217">
            <v>356.6</v>
          </cell>
          <cell r="F217">
            <v>10500</v>
          </cell>
        </row>
        <row r="218">
          <cell r="B218" t="str">
            <v>Bruton</v>
          </cell>
          <cell r="C218">
            <v>982.47</v>
          </cell>
          <cell r="E218">
            <v>975.12</v>
          </cell>
          <cell r="F218">
            <v>160616</v>
          </cell>
        </row>
        <row r="219">
          <cell r="B219" t="str">
            <v>Brympton</v>
          </cell>
          <cell r="C219">
            <v>2916.09</v>
          </cell>
          <cell r="E219">
            <v>2822.34</v>
          </cell>
          <cell r="F219">
            <v>74319</v>
          </cell>
        </row>
        <row r="220">
          <cell r="B220" t="str">
            <v>Buckland St. Mary</v>
          </cell>
          <cell r="C220">
            <v>238.07</v>
          </cell>
          <cell r="E220">
            <v>232.43</v>
          </cell>
          <cell r="F220">
            <v>9000</v>
          </cell>
        </row>
        <row r="221">
          <cell r="B221" t="str">
            <v>Alford (Cary Moor)</v>
          </cell>
          <cell r="C221">
            <v>47.12</v>
          </cell>
          <cell r="E221">
            <v>44.78</v>
          </cell>
          <cell r="F221">
            <v>1847</v>
          </cell>
        </row>
        <row r="222">
          <cell r="B222" t="str">
            <v>Lovington (Cary Moor)</v>
          </cell>
          <cell r="C222">
            <v>95.95</v>
          </cell>
          <cell r="E222">
            <v>95.78</v>
          </cell>
          <cell r="F222">
            <v>3950</v>
          </cell>
        </row>
        <row r="223">
          <cell r="B223" t="str">
            <v>North Barrow (Cary Moor)</v>
          </cell>
          <cell r="C223">
            <v>67.86</v>
          </cell>
          <cell r="E223">
            <v>65.11</v>
          </cell>
          <cell r="F223">
            <v>2686</v>
          </cell>
        </row>
        <row r="224">
          <cell r="B224" t="str">
            <v>South Barrow (Cary Moor)</v>
          </cell>
          <cell r="C224">
            <v>78.08</v>
          </cell>
          <cell r="E224">
            <v>76.77</v>
          </cell>
          <cell r="F224">
            <v>3167</v>
          </cell>
        </row>
        <row r="225">
          <cell r="B225" t="str">
            <v>Castle Cary</v>
          </cell>
          <cell r="C225">
            <v>873.24</v>
          </cell>
          <cell r="E225">
            <v>851.11</v>
          </cell>
          <cell r="F225">
            <v>201350</v>
          </cell>
        </row>
        <row r="226">
          <cell r="B226" t="str">
            <v>Chaffcombe</v>
          </cell>
          <cell r="C226">
            <v>110.91</v>
          </cell>
          <cell r="E226">
            <v>103.01</v>
          </cell>
          <cell r="F226">
            <v>3000</v>
          </cell>
        </row>
        <row r="227">
          <cell r="B227" t="str">
            <v>Chard Town</v>
          </cell>
          <cell r="C227">
            <v>4582</v>
          </cell>
          <cell r="E227">
            <v>4479.45</v>
          </cell>
          <cell r="F227">
            <v>775334</v>
          </cell>
        </row>
        <row r="228">
          <cell r="B228" t="str">
            <v>Charlton Horethorne</v>
          </cell>
          <cell r="C228">
            <v>301.94</v>
          </cell>
          <cell r="E228">
            <v>291.73</v>
          </cell>
          <cell r="F228">
            <v>9288</v>
          </cell>
        </row>
        <row r="229">
          <cell r="B229" t="str">
            <v>Charltons (The)</v>
          </cell>
          <cell r="C229">
            <v>434.6</v>
          </cell>
          <cell r="E229">
            <v>438.47</v>
          </cell>
          <cell r="F229">
            <v>24000</v>
          </cell>
        </row>
        <row r="230">
          <cell r="B230" t="str">
            <v>Charlton Musgrove</v>
          </cell>
          <cell r="C230">
            <v>204.19</v>
          </cell>
          <cell r="E230">
            <v>205.14</v>
          </cell>
          <cell r="F230">
            <v>7600</v>
          </cell>
        </row>
        <row r="231">
          <cell r="B231" t="str">
            <v>Chillington</v>
          </cell>
          <cell r="C231">
            <v>58.4</v>
          </cell>
          <cell r="E231">
            <v>58.7</v>
          </cell>
          <cell r="F231">
            <v>160</v>
          </cell>
        </row>
        <row r="232">
          <cell r="B232" t="str">
            <v>Chilthorne Domer</v>
          </cell>
          <cell r="C232">
            <v>200.47</v>
          </cell>
          <cell r="E232">
            <v>200</v>
          </cell>
          <cell r="F232">
            <v>9500</v>
          </cell>
        </row>
        <row r="233">
          <cell r="B233" t="str">
            <v>Chilton Cantelo &amp; Ashington</v>
          </cell>
          <cell r="C233">
            <v>48.32</v>
          </cell>
          <cell r="E233">
            <v>49.3</v>
          </cell>
          <cell r="F233">
            <v>0</v>
          </cell>
        </row>
        <row r="234">
          <cell r="B234" t="str">
            <v>Chiselborough</v>
          </cell>
          <cell r="C234">
            <v>146.71</v>
          </cell>
          <cell r="E234">
            <v>149.79</v>
          </cell>
          <cell r="F234">
            <v>8000</v>
          </cell>
        </row>
        <row r="235">
          <cell r="B235" t="str">
            <v>Closworth</v>
          </cell>
          <cell r="C235">
            <v>92.69</v>
          </cell>
          <cell r="E235">
            <v>92.69</v>
          </cell>
          <cell r="F235">
            <v>0</v>
          </cell>
        </row>
        <row r="236">
          <cell r="B236" t="str">
            <v>Combe St. Nicholas</v>
          </cell>
          <cell r="C236">
            <v>608.96</v>
          </cell>
          <cell r="E236">
            <v>602.13</v>
          </cell>
          <cell r="F236">
            <v>20000</v>
          </cell>
        </row>
        <row r="237">
          <cell r="B237" t="str">
            <v>Compton Dundon</v>
          </cell>
          <cell r="C237">
            <v>328.45</v>
          </cell>
          <cell r="E237">
            <v>328.07</v>
          </cell>
          <cell r="F237">
            <v>42400</v>
          </cell>
        </row>
        <row r="238">
          <cell r="B238" t="str">
            <v>Compton Pauncefoot &amp; Blackford</v>
          </cell>
          <cell r="C238">
            <v>88.28</v>
          </cell>
          <cell r="E238">
            <v>88.05</v>
          </cell>
          <cell r="F238">
            <v>1850</v>
          </cell>
        </row>
        <row r="239">
          <cell r="B239" t="str">
            <v>Corton Denham</v>
          </cell>
          <cell r="C239">
            <v>122.89</v>
          </cell>
          <cell r="E239">
            <v>120.4</v>
          </cell>
          <cell r="F239">
            <v>4850</v>
          </cell>
        </row>
        <row r="240">
          <cell r="B240" t="str">
            <v>Crewkerne Town</v>
          </cell>
          <cell r="C240">
            <v>2546.69</v>
          </cell>
          <cell r="E240">
            <v>2518.38</v>
          </cell>
          <cell r="F240">
            <v>527656</v>
          </cell>
        </row>
        <row r="241">
          <cell r="B241" t="str">
            <v>Cricket St. Thomas</v>
          </cell>
          <cell r="C241">
            <v>40.880000000000003</v>
          </cell>
          <cell r="E241">
            <v>39.81</v>
          </cell>
          <cell r="F241">
            <v>0</v>
          </cell>
        </row>
        <row r="242">
          <cell r="B242" t="str">
            <v>Cucklington</v>
          </cell>
          <cell r="C242">
            <v>97.85</v>
          </cell>
          <cell r="E242">
            <v>97.62</v>
          </cell>
          <cell r="F242">
            <v>2030</v>
          </cell>
        </row>
        <row r="243">
          <cell r="B243" t="str">
            <v>Cudworth</v>
          </cell>
          <cell r="C243">
            <v>29.55</v>
          </cell>
          <cell r="E243">
            <v>30.97</v>
          </cell>
          <cell r="F243">
            <v>0</v>
          </cell>
        </row>
        <row r="244">
          <cell r="B244" t="str">
            <v>Curry Mallet</v>
          </cell>
          <cell r="C244">
            <v>137.6</v>
          </cell>
          <cell r="E244">
            <v>140.56</v>
          </cell>
          <cell r="F244">
            <v>7298</v>
          </cell>
        </row>
        <row r="245">
          <cell r="B245" t="str">
            <v>Curry Rivel</v>
          </cell>
          <cell r="C245">
            <v>989.85</v>
          </cell>
          <cell r="E245">
            <v>977.47</v>
          </cell>
          <cell r="F245">
            <v>61500</v>
          </cell>
        </row>
        <row r="246">
          <cell r="B246" t="str">
            <v>Dinnington</v>
          </cell>
          <cell r="C246">
            <v>31.29</v>
          </cell>
          <cell r="E246">
            <v>29.99</v>
          </cell>
          <cell r="F246">
            <v>0</v>
          </cell>
        </row>
        <row r="247">
          <cell r="B247" t="str">
            <v>Donyatt</v>
          </cell>
          <cell r="C247">
            <v>169.77</v>
          </cell>
          <cell r="E247">
            <v>166.35</v>
          </cell>
          <cell r="F247">
            <v>11600</v>
          </cell>
        </row>
        <row r="248">
          <cell r="B248" t="str">
            <v>Dowlish Wake</v>
          </cell>
          <cell r="C248">
            <v>139.05000000000001</v>
          </cell>
          <cell r="E248">
            <v>136.65</v>
          </cell>
          <cell r="F248">
            <v>4000</v>
          </cell>
        </row>
        <row r="249">
          <cell r="B249" t="str">
            <v>Drayton</v>
          </cell>
          <cell r="C249">
            <v>189.57</v>
          </cell>
          <cell r="E249">
            <v>184.04</v>
          </cell>
          <cell r="F249">
            <v>8785</v>
          </cell>
        </row>
        <row r="250">
          <cell r="B250" t="str">
            <v>East Chinnock</v>
          </cell>
          <cell r="C250">
            <v>229.74</v>
          </cell>
          <cell r="E250">
            <v>227.22</v>
          </cell>
          <cell r="F250">
            <v>11356</v>
          </cell>
        </row>
        <row r="251">
          <cell r="B251" t="str">
            <v>East Coker</v>
          </cell>
          <cell r="C251">
            <v>830.58</v>
          </cell>
          <cell r="E251">
            <v>819.73</v>
          </cell>
          <cell r="F251">
            <v>68325</v>
          </cell>
        </row>
        <row r="252">
          <cell r="B252" t="str">
            <v>Fivehead &amp; Swell</v>
          </cell>
          <cell r="C252">
            <v>277.27999999999997</v>
          </cell>
          <cell r="E252">
            <v>269.3</v>
          </cell>
          <cell r="F252">
            <v>18095</v>
          </cell>
        </row>
        <row r="253">
          <cell r="B253" t="str">
            <v>Hambridge &amp; Westport</v>
          </cell>
          <cell r="C253">
            <v>218.42</v>
          </cell>
          <cell r="E253">
            <v>214.85</v>
          </cell>
          <cell r="F253">
            <v>18150</v>
          </cell>
        </row>
        <row r="254">
          <cell r="B254" t="str">
            <v>Hardington Mandeville</v>
          </cell>
          <cell r="C254">
            <v>288.07</v>
          </cell>
          <cell r="E254">
            <v>284.61</v>
          </cell>
          <cell r="F254">
            <v>14460</v>
          </cell>
        </row>
        <row r="255">
          <cell r="B255" t="str">
            <v>Haselbury Plucknett</v>
          </cell>
          <cell r="C255">
            <v>294.33</v>
          </cell>
          <cell r="E255">
            <v>290.01</v>
          </cell>
          <cell r="F255">
            <v>14875</v>
          </cell>
        </row>
        <row r="256">
          <cell r="B256" t="str">
            <v>Henstridge</v>
          </cell>
          <cell r="C256">
            <v>689.4</v>
          </cell>
          <cell r="E256">
            <v>690.06</v>
          </cell>
          <cell r="F256">
            <v>73447</v>
          </cell>
        </row>
        <row r="257">
          <cell r="B257" t="str">
            <v>High Ham</v>
          </cell>
          <cell r="C257">
            <v>420.18</v>
          </cell>
          <cell r="E257">
            <v>417.11</v>
          </cell>
          <cell r="F257">
            <v>26000</v>
          </cell>
        </row>
        <row r="258">
          <cell r="B258" t="str">
            <v>Hinton St. George</v>
          </cell>
          <cell r="C258">
            <v>235.84</v>
          </cell>
          <cell r="E258">
            <v>233.39</v>
          </cell>
          <cell r="F258">
            <v>19511</v>
          </cell>
        </row>
        <row r="259">
          <cell r="B259" t="str">
            <v>Horsington</v>
          </cell>
          <cell r="C259">
            <v>300.22000000000003</v>
          </cell>
          <cell r="E259">
            <v>297.17</v>
          </cell>
          <cell r="F259">
            <v>12980</v>
          </cell>
        </row>
        <row r="260">
          <cell r="B260" t="str">
            <v>Horton</v>
          </cell>
          <cell r="C260">
            <v>342.45</v>
          </cell>
          <cell r="E260">
            <v>335.83</v>
          </cell>
          <cell r="F260">
            <v>14000</v>
          </cell>
        </row>
        <row r="261">
          <cell r="B261" t="str">
            <v>Huish Episcopi</v>
          </cell>
          <cell r="C261">
            <v>1035.26</v>
          </cell>
          <cell r="E261">
            <v>1022.48</v>
          </cell>
          <cell r="F261">
            <v>73325</v>
          </cell>
        </row>
        <row r="262">
          <cell r="B262" t="str">
            <v>Ilchester</v>
          </cell>
          <cell r="C262">
            <v>752.15</v>
          </cell>
          <cell r="E262">
            <v>695.4</v>
          </cell>
          <cell r="F262">
            <v>31900</v>
          </cell>
        </row>
        <row r="263">
          <cell r="B263" t="str">
            <v>Ilminster Town</v>
          </cell>
          <cell r="C263">
            <v>2123.77</v>
          </cell>
          <cell r="E263">
            <v>2090.86</v>
          </cell>
          <cell r="F263">
            <v>379231</v>
          </cell>
        </row>
        <row r="264">
          <cell r="B264" t="str">
            <v>Ilton</v>
          </cell>
          <cell r="C264">
            <v>341.55</v>
          </cell>
          <cell r="E264">
            <v>344.59</v>
          </cell>
          <cell r="F264">
            <v>26000</v>
          </cell>
        </row>
        <row r="265">
          <cell r="B265" t="str">
            <v>Isle Abbotts</v>
          </cell>
          <cell r="C265">
            <v>89.67</v>
          </cell>
          <cell r="E265">
            <v>89.21</v>
          </cell>
          <cell r="F265">
            <v>6000</v>
          </cell>
        </row>
        <row r="266">
          <cell r="B266" t="str">
            <v>Isle Brewers</v>
          </cell>
          <cell r="C266">
            <v>65.92</v>
          </cell>
          <cell r="E266">
            <v>65.040000000000006</v>
          </cell>
          <cell r="F266">
            <v>0</v>
          </cell>
        </row>
        <row r="267">
          <cell r="B267" t="str">
            <v>Keinton Mandeville</v>
          </cell>
          <cell r="C267">
            <v>497.78</v>
          </cell>
          <cell r="E267">
            <v>493.08</v>
          </cell>
          <cell r="F267">
            <v>20280</v>
          </cell>
        </row>
        <row r="268">
          <cell r="B268" t="str">
            <v>Kingsbury Episcopi</v>
          </cell>
          <cell r="C268">
            <v>585.77</v>
          </cell>
          <cell r="E268">
            <v>582.15</v>
          </cell>
          <cell r="F268">
            <v>44000</v>
          </cell>
        </row>
        <row r="269">
          <cell r="B269" t="str">
            <v>Kingsdon</v>
          </cell>
          <cell r="C269">
            <v>188.74</v>
          </cell>
          <cell r="E269">
            <v>179.83</v>
          </cell>
          <cell r="F269">
            <v>21000</v>
          </cell>
        </row>
        <row r="270">
          <cell r="B270" t="str">
            <v>Kingstone</v>
          </cell>
          <cell r="C270">
            <v>57</v>
          </cell>
          <cell r="E270">
            <v>55.26</v>
          </cell>
          <cell r="F270">
            <v>0</v>
          </cell>
        </row>
        <row r="271">
          <cell r="B271" t="str">
            <v>Kingweston</v>
          </cell>
          <cell r="C271">
            <v>29.83</v>
          </cell>
          <cell r="E271">
            <v>30.4</v>
          </cell>
          <cell r="F271">
            <v>1000</v>
          </cell>
        </row>
        <row r="272">
          <cell r="B272" t="str">
            <v>Knowle St. Giles</v>
          </cell>
          <cell r="C272">
            <v>82.76</v>
          </cell>
          <cell r="E272">
            <v>81.88</v>
          </cell>
          <cell r="F272">
            <v>1450</v>
          </cell>
        </row>
        <row r="273">
          <cell r="B273" t="str">
            <v>Langport</v>
          </cell>
          <cell r="C273">
            <v>337.09</v>
          </cell>
          <cell r="E273">
            <v>330.06</v>
          </cell>
          <cell r="F273">
            <v>107285</v>
          </cell>
        </row>
        <row r="274">
          <cell r="B274" t="str">
            <v>Long Load</v>
          </cell>
          <cell r="C274">
            <v>145.94999999999999</v>
          </cell>
          <cell r="E274">
            <v>142.24</v>
          </cell>
          <cell r="F274">
            <v>9544</v>
          </cell>
        </row>
        <row r="275">
          <cell r="B275" t="str">
            <v>Long Sutton</v>
          </cell>
          <cell r="C275">
            <v>398.73</v>
          </cell>
          <cell r="E275">
            <v>394.98</v>
          </cell>
          <cell r="F275">
            <v>28795</v>
          </cell>
        </row>
        <row r="276">
          <cell r="B276" t="str">
            <v>Lopen</v>
          </cell>
          <cell r="C276">
            <v>116.27</v>
          </cell>
          <cell r="E276">
            <v>116.87</v>
          </cell>
          <cell r="F276">
            <v>7265</v>
          </cell>
        </row>
        <row r="277">
          <cell r="B277" t="str">
            <v>Marston Magna</v>
          </cell>
          <cell r="C277">
            <v>205.78</v>
          </cell>
          <cell r="E277">
            <v>203.46</v>
          </cell>
          <cell r="F277">
            <v>9765</v>
          </cell>
        </row>
        <row r="278">
          <cell r="B278" t="str">
            <v>Martock</v>
          </cell>
          <cell r="C278">
            <v>1767.92</v>
          </cell>
          <cell r="E278">
            <v>1739.3</v>
          </cell>
          <cell r="F278">
            <v>432057</v>
          </cell>
        </row>
        <row r="279">
          <cell r="B279" t="str">
            <v>Merriott</v>
          </cell>
          <cell r="C279">
            <v>773.33</v>
          </cell>
          <cell r="E279">
            <v>749.59</v>
          </cell>
          <cell r="F279">
            <v>48000</v>
          </cell>
        </row>
        <row r="280">
          <cell r="B280" t="str">
            <v>Milborne Port</v>
          </cell>
          <cell r="C280">
            <v>1198.29</v>
          </cell>
          <cell r="E280">
            <v>1176.96</v>
          </cell>
          <cell r="F280">
            <v>132705</v>
          </cell>
        </row>
        <row r="281">
          <cell r="B281" t="str">
            <v>Misterton</v>
          </cell>
          <cell r="C281">
            <v>393.08</v>
          </cell>
          <cell r="E281">
            <v>391.86</v>
          </cell>
          <cell r="F281">
            <v>23660</v>
          </cell>
        </row>
        <row r="282">
          <cell r="B282" t="str">
            <v>Montacute</v>
          </cell>
          <cell r="C282">
            <v>258.97000000000003</v>
          </cell>
          <cell r="E282">
            <v>256.33</v>
          </cell>
          <cell r="F282">
            <v>35000</v>
          </cell>
        </row>
        <row r="283">
          <cell r="B283" t="str">
            <v>Muchelney</v>
          </cell>
          <cell r="C283">
            <v>86.65</v>
          </cell>
          <cell r="E283">
            <v>86.38</v>
          </cell>
          <cell r="F283">
            <v>0</v>
          </cell>
        </row>
        <row r="284">
          <cell r="B284" t="str">
            <v>Mudford</v>
          </cell>
          <cell r="C284">
            <v>286.47000000000003</v>
          </cell>
          <cell r="E284">
            <v>287.29000000000002</v>
          </cell>
          <cell r="F284">
            <v>46705</v>
          </cell>
        </row>
        <row r="285">
          <cell r="B285" t="str">
            <v>North Cadbury</v>
          </cell>
          <cell r="C285">
            <v>462.16</v>
          </cell>
          <cell r="E285">
            <v>453.06</v>
          </cell>
          <cell r="F285">
            <v>15584</v>
          </cell>
        </row>
        <row r="286">
          <cell r="B286" t="str">
            <v>Yarlington (North Cadbury)</v>
          </cell>
          <cell r="C286">
            <v>65.58</v>
          </cell>
          <cell r="E286">
            <v>64.42</v>
          </cell>
          <cell r="F286">
            <v>2216</v>
          </cell>
        </row>
        <row r="287">
          <cell r="B287" t="str">
            <v>North Perrott</v>
          </cell>
          <cell r="C287">
            <v>128.41</v>
          </cell>
          <cell r="E287">
            <v>126.86</v>
          </cell>
          <cell r="F287">
            <v>6160</v>
          </cell>
        </row>
        <row r="288">
          <cell r="B288" t="str">
            <v>Holton (North Vale)</v>
          </cell>
          <cell r="C288">
            <v>124.96</v>
          </cell>
          <cell r="E288">
            <v>124.61</v>
          </cell>
          <cell r="F288">
            <v>3178</v>
          </cell>
        </row>
        <row r="289">
          <cell r="B289" t="str">
            <v>Maperton (North Vale)</v>
          </cell>
          <cell r="C289">
            <v>63.36</v>
          </cell>
          <cell r="E289">
            <v>61.51</v>
          </cell>
          <cell r="F289">
            <v>1489</v>
          </cell>
        </row>
        <row r="290">
          <cell r="B290" t="str">
            <v>North Cheriton (North Vale)</v>
          </cell>
          <cell r="C290">
            <v>105.2</v>
          </cell>
          <cell r="E290">
            <v>105.7</v>
          </cell>
          <cell r="F290">
            <v>4333</v>
          </cell>
        </row>
        <row r="291">
          <cell r="B291" t="str">
            <v>Norton sub Hamdon</v>
          </cell>
          <cell r="C291">
            <v>326.3</v>
          </cell>
          <cell r="E291">
            <v>325.27</v>
          </cell>
          <cell r="F291">
            <v>27450</v>
          </cell>
        </row>
        <row r="292">
          <cell r="B292" t="str">
            <v>Odcombe</v>
          </cell>
          <cell r="C292">
            <v>297.33999999999997</v>
          </cell>
          <cell r="E292">
            <v>291.67</v>
          </cell>
          <cell r="F292">
            <v>21708</v>
          </cell>
        </row>
        <row r="293">
          <cell r="B293" t="str">
            <v>Pen Selwood</v>
          </cell>
          <cell r="C293">
            <v>174.14</v>
          </cell>
          <cell r="E293">
            <v>163.38999999999999</v>
          </cell>
          <cell r="F293">
            <v>6202</v>
          </cell>
        </row>
        <row r="294">
          <cell r="B294" t="str">
            <v>Pitcombe</v>
          </cell>
          <cell r="C294">
            <v>202.12</v>
          </cell>
          <cell r="E294">
            <v>190.38</v>
          </cell>
          <cell r="F294">
            <v>7291</v>
          </cell>
        </row>
        <row r="295">
          <cell r="B295" t="str">
            <v>Pitney</v>
          </cell>
          <cell r="C295">
            <v>183.95</v>
          </cell>
          <cell r="E295">
            <v>184.92</v>
          </cell>
          <cell r="F295">
            <v>4300</v>
          </cell>
        </row>
        <row r="296">
          <cell r="B296" t="str">
            <v>Puckington</v>
          </cell>
          <cell r="C296">
            <v>53.92</v>
          </cell>
          <cell r="E296">
            <v>52.92</v>
          </cell>
          <cell r="F296">
            <v>0</v>
          </cell>
        </row>
        <row r="297">
          <cell r="B297" t="str">
            <v>Queen Camel</v>
          </cell>
          <cell r="C297">
            <v>346.87</v>
          </cell>
          <cell r="E297">
            <v>340.31</v>
          </cell>
          <cell r="F297">
            <v>20000</v>
          </cell>
        </row>
        <row r="298">
          <cell r="B298" t="str">
            <v>Rimpton</v>
          </cell>
          <cell r="C298">
            <v>117.57</v>
          </cell>
          <cell r="E298">
            <v>118.09</v>
          </cell>
          <cell r="F298">
            <v>6760</v>
          </cell>
        </row>
        <row r="299">
          <cell r="B299" t="str">
            <v>Seavington St. Mary</v>
          </cell>
          <cell r="C299">
            <v>174.64</v>
          </cell>
          <cell r="E299">
            <v>172.95</v>
          </cell>
          <cell r="F299">
            <v>16735</v>
          </cell>
        </row>
        <row r="300">
          <cell r="B300" t="str">
            <v>Seavington St. Michael</v>
          </cell>
          <cell r="C300">
            <v>60.01</v>
          </cell>
          <cell r="E300">
            <v>59.58</v>
          </cell>
          <cell r="F300">
            <v>5765</v>
          </cell>
        </row>
        <row r="301">
          <cell r="B301" t="str">
            <v>Shepton Beauchamp</v>
          </cell>
          <cell r="C301">
            <v>304.74</v>
          </cell>
          <cell r="E301">
            <v>304.83</v>
          </cell>
          <cell r="F301">
            <v>28500</v>
          </cell>
        </row>
        <row r="302">
          <cell r="B302" t="str">
            <v>Shepton Montague</v>
          </cell>
          <cell r="C302">
            <v>96.83</v>
          </cell>
          <cell r="E302">
            <v>98.85</v>
          </cell>
          <cell r="F302">
            <v>3000</v>
          </cell>
        </row>
        <row r="303">
          <cell r="B303" t="str">
            <v>Somerton</v>
          </cell>
          <cell r="C303">
            <v>2140.0300000000002</v>
          </cell>
          <cell r="E303">
            <v>2109.5300000000002</v>
          </cell>
          <cell r="F303">
            <v>549902</v>
          </cell>
        </row>
        <row r="304">
          <cell r="B304" t="str">
            <v xml:space="preserve">South Cadbury and Sutton Montis </v>
          </cell>
          <cell r="C304">
            <v>166.05</v>
          </cell>
          <cell r="E304">
            <v>164.41</v>
          </cell>
          <cell r="F304">
            <v>6000</v>
          </cell>
        </row>
        <row r="305">
          <cell r="B305" t="str">
            <v>South Petherton</v>
          </cell>
          <cell r="C305">
            <v>1552.18</v>
          </cell>
          <cell r="E305">
            <v>1518.69</v>
          </cell>
          <cell r="F305">
            <v>241500</v>
          </cell>
        </row>
        <row r="306">
          <cell r="B306" t="str">
            <v>Sparkford</v>
          </cell>
          <cell r="C306">
            <v>364.41</v>
          </cell>
          <cell r="E306">
            <v>353.05</v>
          </cell>
          <cell r="F306">
            <v>11200</v>
          </cell>
        </row>
        <row r="307">
          <cell r="B307" t="str">
            <v>Stocklinch</v>
          </cell>
          <cell r="C307">
            <v>61</v>
          </cell>
          <cell r="E307">
            <v>60.96</v>
          </cell>
          <cell r="F307">
            <v>3000</v>
          </cell>
        </row>
        <row r="308">
          <cell r="B308" t="str">
            <v>Stoke sub Hamdon</v>
          </cell>
          <cell r="C308">
            <v>766.88</v>
          </cell>
          <cell r="E308">
            <v>740.75</v>
          </cell>
          <cell r="F308">
            <v>85063</v>
          </cell>
        </row>
        <row r="309">
          <cell r="B309" t="str">
            <v>Stoke Trister &amp; Bayford</v>
          </cell>
          <cell r="C309">
            <v>169.9</v>
          </cell>
          <cell r="E309">
            <v>170.25</v>
          </cell>
          <cell r="F309">
            <v>10000</v>
          </cell>
        </row>
        <row r="310">
          <cell r="B310" t="str">
            <v>Tatworth and Forton</v>
          </cell>
          <cell r="C310">
            <v>1009.42</v>
          </cell>
          <cell r="E310">
            <v>998.12</v>
          </cell>
          <cell r="F310">
            <v>49800</v>
          </cell>
        </row>
        <row r="311">
          <cell r="B311" t="str">
            <v>Tintinhull</v>
          </cell>
          <cell r="C311">
            <v>359.45</v>
          </cell>
          <cell r="E311">
            <v>357.9</v>
          </cell>
          <cell r="F311">
            <v>45000</v>
          </cell>
        </row>
        <row r="312">
          <cell r="B312" t="str">
            <v>Wambrook</v>
          </cell>
          <cell r="C312">
            <v>95.48</v>
          </cell>
          <cell r="E312">
            <v>93.1</v>
          </cell>
          <cell r="F312">
            <v>0</v>
          </cell>
        </row>
        <row r="313">
          <cell r="B313" t="str">
            <v>Wayford</v>
          </cell>
          <cell r="C313">
            <v>53.79</v>
          </cell>
          <cell r="E313">
            <v>51.47</v>
          </cell>
          <cell r="F313">
            <v>3400</v>
          </cell>
        </row>
        <row r="314">
          <cell r="B314" t="str">
            <v>West Camel</v>
          </cell>
          <cell r="C314">
            <v>187.01</v>
          </cell>
          <cell r="E314">
            <v>188.29</v>
          </cell>
          <cell r="F314">
            <v>11297</v>
          </cell>
        </row>
        <row r="315">
          <cell r="B315" t="str">
            <v>West &amp; Middle Chinnock</v>
          </cell>
          <cell r="C315">
            <v>249.84</v>
          </cell>
          <cell r="E315">
            <v>248</v>
          </cell>
          <cell r="F315">
            <v>16500</v>
          </cell>
        </row>
        <row r="316">
          <cell r="B316" t="str">
            <v>West Coker</v>
          </cell>
          <cell r="C316">
            <v>888.2</v>
          </cell>
          <cell r="E316">
            <v>870.05</v>
          </cell>
          <cell r="F316">
            <v>62000</v>
          </cell>
        </row>
        <row r="317">
          <cell r="B317" t="str">
            <v>West Crewkerne</v>
          </cell>
          <cell r="C317">
            <v>225.36</v>
          </cell>
          <cell r="E317">
            <v>222.56</v>
          </cell>
          <cell r="F317">
            <v>6571</v>
          </cell>
        </row>
        <row r="318">
          <cell r="B318" t="str">
            <v>Whitelackington</v>
          </cell>
          <cell r="C318">
            <v>78.400000000000006</v>
          </cell>
          <cell r="E318">
            <v>74.400000000000006</v>
          </cell>
          <cell r="F318">
            <v>520</v>
          </cell>
        </row>
        <row r="319">
          <cell r="B319" t="str">
            <v>Whitestaunton</v>
          </cell>
          <cell r="C319">
            <v>117.96</v>
          </cell>
          <cell r="E319">
            <v>117.9</v>
          </cell>
          <cell r="F319">
            <v>0</v>
          </cell>
        </row>
        <row r="320">
          <cell r="B320" t="str">
            <v>Wincanton Town</v>
          </cell>
          <cell r="C320">
            <v>2259.9700000000003</v>
          </cell>
          <cell r="E320">
            <v>2219.46</v>
          </cell>
          <cell r="F320">
            <v>406294</v>
          </cell>
        </row>
        <row r="321">
          <cell r="B321" t="str">
            <v>Winsham</v>
          </cell>
          <cell r="C321">
            <v>306.07</v>
          </cell>
          <cell r="E321">
            <v>304.25</v>
          </cell>
          <cell r="F321">
            <v>23042</v>
          </cell>
        </row>
        <row r="322">
          <cell r="B322" t="str">
            <v xml:space="preserve">Yeovil Town </v>
          </cell>
          <cell r="C322">
            <v>9199.49</v>
          </cell>
          <cell r="E322">
            <v>9203.5499999999993</v>
          </cell>
          <cell r="F322">
            <v>1335693</v>
          </cell>
        </row>
        <row r="323">
          <cell r="B323" t="str">
            <v>Yeovil Without</v>
          </cell>
          <cell r="C323">
            <v>3356.58</v>
          </cell>
          <cell r="E323">
            <v>3135.83</v>
          </cell>
          <cell r="F323">
            <v>132934</v>
          </cell>
        </row>
        <row r="324">
          <cell r="B324" t="str">
            <v>Yeovilton &amp; District</v>
          </cell>
          <cell r="C324">
            <v>279.72000000000003</v>
          </cell>
          <cell r="E324">
            <v>265.87</v>
          </cell>
          <cell r="F324">
            <v>6251</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Tax Base"/>
      <sheetName val="Form"/>
      <sheetName val="Tax Base Explained"/>
      <sheetName val="Calculator per Band D"/>
      <sheetName val="Calculator Total Precept"/>
      <sheetName val="Number Of Dwellings"/>
    </sheetNames>
    <sheetDataSet>
      <sheetData sheetId="0" refreshError="1"/>
      <sheetData sheetId="1">
        <row r="4">
          <cell r="B4" t="str">
            <v>Ashwick</v>
          </cell>
          <cell r="C4">
            <v>555.26</v>
          </cell>
          <cell r="E4">
            <v>543.70000000000005</v>
          </cell>
          <cell r="F4">
            <v>23000</v>
          </cell>
        </row>
        <row r="5">
          <cell r="B5" t="str">
            <v>Baltonsborough</v>
          </cell>
          <cell r="C5">
            <v>457.77</v>
          </cell>
          <cell r="E5">
            <v>447.85</v>
          </cell>
          <cell r="F5">
            <v>20000</v>
          </cell>
        </row>
        <row r="6">
          <cell r="B6" t="str">
            <v>Batcombe</v>
          </cell>
          <cell r="C6">
            <v>216.49</v>
          </cell>
          <cell r="E6">
            <v>212.78</v>
          </cell>
          <cell r="F6">
            <v>10075</v>
          </cell>
        </row>
        <row r="7">
          <cell r="B7" t="str">
            <v>Beckington</v>
          </cell>
          <cell r="C7">
            <v>541.38</v>
          </cell>
          <cell r="E7">
            <v>541.54</v>
          </cell>
          <cell r="F7">
            <v>45501</v>
          </cell>
        </row>
        <row r="8">
          <cell r="B8" t="str">
            <v>Berkley</v>
          </cell>
          <cell r="C8">
            <v>120.2</v>
          </cell>
          <cell r="E8">
            <v>116.88</v>
          </cell>
          <cell r="F8">
            <v>4000</v>
          </cell>
        </row>
        <row r="9">
          <cell r="B9" t="str">
            <v>Binegar</v>
          </cell>
          <cell r="C9">
            <v>152.6</v>
          </cell>
          <cell r="E9">
            <v>155.18</v>
          </cell>
          <cell r="F9">
            <v>10500</v>
          </cell>
        </row>
        <row r="10">
          <cell r="B10" t="str">
            <v>Buckland Dinham</v>
          </cell>
          <cell r="C10">
            <v>186.44</v>
          </cell>
          <cell r="E10">
            <v>186.37</v>
          </cell>
          <cell r="F10">
            <v>10258</v>
          </cell>
        </row>
        <row r="11">
          <cell r="B11" t="str">
            <v>Butleigh</v>
          </cell>
          <cell r="C11">
            <v>420.17</v>
          </cell>
          <cell r="E11">
            <v>416.37</v>
          </cell>
          <cell r="F11">
            <v>19000</v>
          </cell>
        </row>
        <row r="12">
          <cell r="B12" t="str">
            <v>Chewton Mendip</v>
          </cell>
          <cell r="C12">
            <v>257.12</v>
          </cell>
          <cell r="E12">
            <v>251.81</v>
          </cell>
          <cell r="F12">
            <v>8000</v>
          </cell>
        </row>
        <row r="13">
          <cell r="B13" t="str">
            <v>Chilcompton</v>
          </cell>
          <cell r="C13">
            <v>914.63</v>
          </cell>
          <cell r="E13">
            <v>903.17</v>
          </cell>
          <cell r="F13">
            <v>41000</v>
          </cell>
        </row>
        <row r="14">
          <cell r="B14" t="str">
            <v>Coleford</v>
          </cell>
          <cell r="C14">
            <v>762.19</v>
          </cell>
          <cell r="E14">
            <v>755.24</v>
          </cell>
          <cell r="F14">
            <v>64446</v>
          </cell>
        </row>
        <row r="15">
          <cell r="B15" t="str">
            <v>Cranmore</v>
          </cell>
          <cell r="C15">
            <v>217.75</v>
          </cell>
          <cell r="E15">
            <v>210.23</v>
          </cell>
          <cell r="F15">
            <v>11220</v>
          </cell>
        </row>
        <row r="16">
          <cell r="B16" t="str">
            <v>Croscombe</v>
          </cell>
          <cell r="C16">
            <v>273.35000000000002</v>
          </cell>
          <cell r="E16">
            <v>261.8</v>
          </cell>
          <cell r="F16">
            <v>12650</v>
          </cell>
        </row>
        <row r="17">
          <cell r="B17" t="str">
            <v>Ditcheat</v>
          </cell>
          <cell r="C17">
            <v>336.18</v>
          </cell>
          <cell r="E17">
            <v>332.77</v>
          </cell>
          <cell r="F17">
            <v>16000</v>
          </cell>
        </row>
        <row r="18">
          <cell r="B18" t="str">
            <v>Doulting</v>
          </cell>
          <cell r="C18">
            <v>248.16</v>
          </cell>
          <cell r="E18">
            <v>244.7</v>
          </cell>
          <cell r="F18">
            <v>23000</v>
          </cell>
        </row>
        <row r="19">
          <cell r="B19" t="str">
            <v>Downhead</v>
          </cell>
          <cell r="C19">
            <v>42.79</v>
          </cell>
          <cell r="E19">
            <v>44.31</v>
          </cell>
          <cell r="F19">
            <v>1500</v>
          </cell>
        </row>
        <row r="20">
          <cell r="B20" t="str">
            <v>East Pennard</v>
          </cell>
          <cell r="C20">
            <v>160.35</v>
          </cell>
          <cell r="E20">
            <v>154.94999999999999</v>
          </cell>
          <cell r="F20">
            <v>3500</v>
          </cell>
        </row>
        <row r="21">
          <cell r="B21" t="str">
            <v>Emborough</v>
          </cell>
          <cell r="C21">
            <v>64.209999999999994</v>
          </cell>
          <cell r="E21">
            <v>60.91</v>
          </cell>
          <cell r="F21">
            <v>0</v>
          </cell>
        </row>
        <row r="22">
          <cell r="B22" t="str">
            <v>Evercreech</v>
          </cell>
          <cell r="C22">
            <v>957.03</v>
          </cell>
          <cell r="E22">
            <v>938.96</v>
          </cell>
          <cell r="F22">
            <v>63000</v>
          </cell>
        </row>
        <row r="23">
          <cell r="B23" t="str">
            <v>Frome</v>
          </cell>
          <cell r="C23">
            <v>9413.2000000000007</v>
          </cell>
          <cell r="E23">
            <v>9223.31</v>
          </cell>
          <cell r="F23">
            <v>2553158</v>
          </cell>
        </row>
        <row r="24">
          <cell r="B24" t="str">
            <v>Glastonbury</v>
          </cell>
          <cell r="C24">
            <v>3336.61</v>
          </cell>
          <cell r="E24">
            <v>3241.87</v>
          </cell>
          <cell r="F24">
            <v>960000</v>
          </cell>
        </row>
        <row r="25">
          <cell r="B25" t="str">
            <v>Godney</v>
          </cell>
          <cell r="C25">
            <v>98.82</v>
          </cell>
          <cell r="E25">
            <v>94.36</v>
          </cell>
          <cell r="F25">
            <v>13807</v>
          </cell>
        </row>
        <row r="26">
          <cell r="B26" t="str">
            <v>Great Elm</v>
          </cell>
          <cell r="C26">
            <v>80.58</v>
          </cell>
          <cell r="E26">
            <v>81.81</v>
          </cell>
          <cell r="F26">
            <v>0</v>
          </cell>
        </row>
        <row r="27">
          <cell r="B27" t="str">
            <v>Hemington</v>
          </cell>
          <cell r="C27">
            <v>294.33</v>
          </cell>
          <cell r="E27">
            <v>293.94</v>
          </cell>
          <cell r="F27">
            <v>19614</v>
          </cell>
        </row>
        <row r="28">
          <cell r="B28" t="str">
            <v>Holcombe</v>
          </cell>
          <cell r="C28">
            <v>431.03</v>
          </cell>
          <cell r="E28">
            <v>427.54</v>
          </cell>
          <cell r="F28">
            <v>14389</v>
          </cell>
        </row>
        <row r="29">
          <cell r="B29" t="str">
            <v>Kilmersdon</v>
          </cell>
          <cell r="C29">
            <v>244.07</v>
          </cell>
          <cell r="E29">
            <v>243.05</v>
          </cell>
          <cell r="F29">
            <v>24776</v>
          </cell>
        </row>
        <row r="30">
          <cell r="B30" t="str">
            <v>Lamyatt</v>
          </cell>
          <cell r="C30">
            <v>94.29</v>
          </cell>
          <cell r="E30">
            <v>93.9</v>
          </cell>
          <cell r="F30">
            <v>0</v>
          </cell>
        </row>
        <row r="31">
          <cell r="B31" t="str">
            <v>Leigh on Mendip</v>
          </cell>
          <cell r="C31">
            <v>229.2</v>
          </cell>
          <cell r="E31">
            <v>225.14</v>
          </cell>
          <cell r="F31">
            <v>13645</v>
          </cell>
        </row>
        <row r="32">
          <cell r="B32" t="str">
            <v>Litton</v>
          </cell>
          <cell r="C32">
            <v>117.99</v>
          </cell>
          <cell r="E32">
            <v>118.84</v>
          </cell>
          <cell r="F32">
            <v>7000</v>
          </cell>
        </row>
        <row r="33">
          <cell r="B33" t="str">
            <v>Lullington</v>
          </cell>
          <cell r="C33">
            <v>81.73</v>
          </cell>
          <cell r="E33">
            <v>81.55</v>
          </cell>
          <cell r="F33">
            <v>2500</v>
          </cell>
        </row>
        <row r="34">
          <cell r="B34" t="str">
            <v>Lydford on Fosse</v>
          </cell>
          <cell r="C34">
            <v>239.37</v>
          </cell>
          <cell r="E34">
            <v>234.67</v>
          </cell>
          <cell r="F34">
            <v>14000</v>
          </cell>
        </row>
        <row r="35">
          <cell r="B35" t="str">
            <v>Meare</v>
          </cell>
          <cell r="C35">
            <v>559.99</v>
          </cell>
          <cell r="E35">
            <v>549.63</v>
          </cell>
          <cell r="F35">
            <v>57000</v>
          </cell>
        </row>
        <row r="36">
          <cell r="B36" t="str">
            <v>Mells</v>
          </cell>
          <cell r="C36">
            <v>274.36</v>
          </cell>
          <cell r="E36">
            <v>266.62</v>
          </cell>
          <cell r="F36">
            <v>15000</v>
          </cell>
        </row>
        <row r="37">
          <cell r="B37" t="str">
            <v>Milton Clevedon</v>
          </cell>
          <cell r="C37">
            <v>39.56</v>
          </cell>
          <cell r="E37">
            <v>39.78</v>
          </cell>
          <cell r="F37">
            <v>0</v>
          </cell>
        </row>
        <row r="38">
          <cell r="B38" t="str">
            <v>North Wootton</v>
          </cell>
          <cell r="C38">
            <v>149.78</v>
          </cell>
          <cell r="E38">
            <v>145.4</v>
          </cell>
          <cell r="F38">
            <v>5710</v>
          </cell>
        </row>
        <row r="39">
          <cell r="B39" t="str">
            <v>Norton St Philip</v>
          </cell>
          <cell r="C39">
            <v>515.55999999999995</v>
          </cell>
          <cell r="E39">
            <v>520.09</v>
          </cell>
          <cell r="F39">
            <v>54747</v>
          </cell>
        </row>
        <row r="40">
          <cell r="B40" t="str">
            <v>Nunney</v>
          </cell>
          <cell r="C40">
            <v>390.04</v>
          </cell>
          <cell r="E40">
            <v>360.57</v>
          </cell>
          <cell r="F40">
            <v>43779</v>
          </cell>
        </row>
        <row r="41">
          <cell r="B41" t="str">
            <v>Pilton</v>
          </cell>
          <cell r="C41">
            <v>511.01</v>
          </cell>
          <cell r="E41">
            <v>490.55</v>
          </cell>
          <cell r="F41">
            <v>25990</v>
          </cell>
        </row>
        <row r="42">
          <cell r="B42" t="str">
            <v>Priddy</v>
          </cell>
          <cell r="C42">
            <v>294.07</v>
          </cell>
          <cell r="E42">
            <v>290.10000000000002</v>
          </cell>
          <cell r="F42">
            <v>12650</v>
          </cell>
        </row>
        <row r="43">
          <cell r="B43" t="str">
            <v>Pylle</v>
          </cell>
          <cell r="C43">
            <v>70.180000000000007</v>
          </cell>
          <cell r="E43">
            <v>70.489999999999995</v>
          </cell>
          <cell r="F43">
            <v>0</v>
          </cell>
        </row>
        <row r="44">
          <cell r="B44" t="str">
            <v>Rode</v>
          </cell>
          <cell r="C44">
            <v>515.09</v>
          </cell>
          <cell r="E44">
            <v>510.57</v>
          </cell>
          <cell r="F44">
            <v>30000</v>
          </cell>
        </row>
        <row r="45">
          <cell r="B45" t="str">
            <v>Rodney Stoke</v>
          </cell>
          <cell r="C45">
            <v>563.45000000000005</v>
          </cell>
          <cell r="E45">
            <v>560.91999999999996</v>
          </cell>
          <cell r="F45">
            <v>29176</v>
          </cell>
        </row>
        <row r="46">
          <cell r="B46" t="str">
            <v>Selwood</v>
          </cell>
          <cell r="C46">
            <v>420.01</v>
          </cell>
          <cell r="E46">
            <v>395.97</v>
          </cell>
          <cell r="F46">
            <v>11000</v>
          </cell>
        </row>
        <row r="47">
          <cell r="B47" t="str">
            <v>Sharpham</v>
          </cell>
          <cell r="C47">
            <v>23.62</v>
          </cell>
          <cell r="E47">
            <v>22.1</v>
          </cell>
          <cell r="F47">
            <v>0</v>
          </cell>
        </row>
        <row r="48">
          <cell r="B48" t="str">
            <v>Shepton Mallet</v>
          </cell>
          <cell r="C48">
            <v>3515.57</v>
          </cell>
          <cell r="E48">
            <v>3462.85</v>
          </cell>
          <cell r="F48">
            <v>1058142</v>
          </cell>
        </row>
        <row r="49">
          <cell r="B49" t="str">
            <v>St Cuthbert Out</v>
          </cell>
          <cell r="C49">
            <v>2209.39</v>
          </cell>
          <cell r="E49">
            <v>2122.3200000000002</v>
          </cell>
          <cell r="F49">
            <v>168452</v>
          </cell>
        </row>
        <row r="50">
          <cell r="B50" t="str">
            <v>Stoke St Michael</v>
          </cell>
          <cell r="C50">
            <v>385.37</v>
          </cell>
          <cell r="E50">
            <v>376.37</v>
          </cell>
          <cell r="F50">
            <v>28731</v>
          </cell>
        </row>
        <row r="51">
          <cell r="B51" t="str">
            <v>Ston Easton</v>
          </cell>
          <cell r="C51">
            <v>237.77</v>
          </cell>
          <cell r="E51">
            <v>232.44</v>
          </cell>
          <cell r="F51">
            <v>12000</v>
          </cell>
        </row>
        <row r="52">
          <cell r="B52" t="str">
            <v>Stratton on the Fosse</v>
          </cell>
          <cell r="C52">
            <v>279.89999999999998</v>
          </cell>
          <cell r="E52">
            <v>274.93</v>
          </cell>
          <cell r="F52">
            <v>17850</v>
          </cell>
        </row>
        <row r="53">
          <cell r="B53" t="str">
            <v>Street</v>
          </cell>
          <cell r="C53">
            <v>3917.94</v>
          </cell>
          <cell r="E53">
            <v>3840.17</v>
          </cell>
          <cell r="F53">
            <v>718000</v>
          </cell>
        </row>
        <row r="54">
          <cell r="B54" t="str">
            <v>Tellisford</v>
          </cell>
          <cell r="C54">
            <v>96.37</v>
          </cell>
          <cell r="E54">
            <v>95.21</v>
          </cell>
          <cell r="F54">
            <v>0</v>
          </cell>
        </row>
        <row r="55">
          <cell r="B55" t="str">
            <v>Trudoxhill</v>
          </cell>
          <cell r="C55">
            <v>191.73</v>
          </cell>
          <cell r="E55">
            <v>192.54</v>
          </cell>
          <cell r="F55">
            <v>7671.28</v>
          </cell>
        </row>
        <row r="56">
          <cell r="B56" t="str">
            <v>Upton Noble</v>
          </cell>
          <cell r="C56">
            <v>69.400000000000006</v>
          </cell>
          <cell r="E56">
            <v>68.459999999999994</v>
          </cell>
          <cell r="F56">
            <v>0</v>
          </cell>
        </row>
        <row r="57">
          <cell r="B57" t="str">
            <v>Walton</v>
          </cell>
          <cell r="C57">
            <v>466.34</v>
          </cell>
          <cell r="E57">
            <v>464.07</v>
          </cell>
          <cell r="F57">
            <v>38909.879999999997</v>
          </cell>
        </row>
        <row r="58">
          <cell r="B58" t="str">
            <v>Wanstrow</v>
          </cell>
          <cell r="C58">
            <v>197.22</v>
          </cell>
          <cell r="E58">
            <v>199.45</v>
          </cell>
          <cell r="F58">
            <v>9020</v>
          </cell>
        </row>
        <row r="59">
          <cell r="B59" t="str">
            <v>Wells</v>
          </cell>
          <cell r="C59">
            <v>4407.6899999999996</v>
          </cell>
          <cell r="E59">
            <v>4380.25</v>
          </cell>
          <cell r="F59">
            <v>1178497</v>
          </cell>
        </row>
        <row r="60">
          <cell r="B60" t="str">
            <v>West Bradley</v>
          </cell>
          <cell r="C60">
            <v>139.66</v>
          </cell>
          <cell r="E60">
            <v>138.30000000000001</v>
          </cell>
          <cell r="F60">
            <v>0</v>
          </cell>
        </row>
        <row r="61">
          <cell r="B61" t="str">
            <v>Westbury Sub Mendip</v>
          </cell>
          <cell r="C61">
            <v>384.36</v>
          </cell>
          <cell r="E61">
            <v>380.02</v>
          </cell>
          <cell r="F61">
            <v>28860</v>
          </cell>
        </row>
        <row r="62">
          <cell r="B62" t="str">
            <v>West Pennard</v>
          </cell>
          <cell r="C62">
            <v>317.77999999999997</v>
          </cell>
          <cell r="E62">
            <v>317.12</v>
          </cell>
          <cell r="F62">
            <v>7000</v>
          </cell>
        </row>
        <row r="63">
          <cell r="B63" t="str">
            <v>Whatley</v>
          </cell>
          <cell r="C63">
            <v>131.25</v>
          </cell>
          <cell r="E63">
            <v>129.27000000000001</v>
          </cell>
          <cell r="F63">
            <v>7923.75</v>
          </cell>
        </row>
        <row r="64">
          <cell r="B64" t="str">
            <v>Witham Friary</v>
          </cell>
          <cell r="C64">
            <v>167.85</v>
          </cell>
          <cell r="E64">
            <v>162.96</v>
          </cell>
          <cell r="F64">
            <v>12000</v>
          </cell>
        </row>
        <row r="65">
          <cell r="B65" t="str">
            <v>Wookey</v>
          </cell>
          <cell r="C65">
            <v>491.36</v>
          </cell>
          <cell r="E65">
            <v>485.16</v>
          </cell>
          <cell r="F65">
            <v>49683.16</v>
          </cell>
        </row>
        <row r="66">
          <cell r="B66" t="str">
            <v>Ashcott</v>
          </cell>
          <cell r="C66">
            <v>473.49</v>
          </cell>
          <cell r="E66">
            <v>476.56</v>
          </cell>
          <cell r="F66">
            <v>23785</v>
          </cell>
        </row>
        <row r="67">
          <cell r="B67" t="str">
            <v>Axbridge</v>
          </cell>
          <cell r="C67">
            <v>721.26</v>
          </cell>
          <cell r="E67">
            <v>726.12</v>
          </cell>
          <cell r="F67">
            <v>131000</v>
          </cell>
        </row>
        <row r="68">
          <cell r="B68" t="str">
            <v>Badgworth</v>
          </cell>
          <cell r="C68">
            <v>235.05</v>
          </cell>
          <cell r="E68">
            <v>237.56</v>
          </cell>
          <cell r="F68">
            <v>14386</v>
          </cell>
        </row>
        <row r="69">
          <cell r="B69" t="str">
            <v>Bawdrip</v>
          </cell>
          <cell r="C69">
            <v>242.64</v>
          </cell>
          <cell r="E69">
            <v>233.64</v>
          </cell>
          <cell r="F69">
            <v>9000</v>
          </cell>
        </row>
        <row r="70">
          <cell r="B70" t="str">
            <v>Berrow</v>
          </cell>
          <cell r="C70">
            <v>625.21</v>
          </cell>
          <cell r="E70">
            <v>618.64</v>
          </cell>
          <cell r="F70">
            <v>85415</v>
          </cell>
        </row>
        <row r="71">
          <cell r="B71" t="str">
            <v>Brean</v>
          </cell>
          <cell r="C71">
            <v>254.55</v>
          </cell>
          <cell r="E71">
            <v>252.12</v>
          </cell>
          <cell r="F71">
            <v>15582</v>
          </cell>
        </row>
        <row r="72">
          <cell r="B72" t="str">
            <v>Brent Knoll</v>
          </cell>
          <cell r="C72">
            <v>576.91999999999996</v>
          </cell>
          <cell r="E72">
            <v>580.19000000000005</v>
          </cell>
          <cell r="F72">
            <v>60000</v>
          </cell>
        </row>
        <row r="73">
          <cell r="B73" t="str">
            <v xml:space="preserve">Bridgwater </v>
          </cell>
          <cell r="C73">
            <v>10458.59</v>
          </cell>
          <cell r="E73">
            <v>10399.120000000001</v>
          </cell>
          <cell r="F73">
            <v>3071221</v>
          </cell>
        </row>
        <row r="74">
          <cell r="B74" t="str">
            <v>Bridgwater Without</v>
          </cell>
          <cell r="C74">
            <v>1168.08</v>
          </cell>
          <cell r="E74">
            <v>967.56</v>
          </cell>
          <cell r="F74">
            <v>55000</v>
          </cell>
        </row>
        <row r="75">
          <cell r="B75" t="str">
            <v>Broomfield</v>
          </cell>
          <cell r="C75">
            <v>115.83</v>
          </cell>
          <cell r="E75">
            <v>112.56</v>
          </cell>
          <cell r="F75">
            <v>3869</v>
          </cell>
        </row>
        <row r="76">
          <cell r="B76" t="str">
            <v>Burnham-on-Sea &amp; Highbridge</v>
          </cell>
          <cell r="C76">
            <v>6803.48</v>
          </cell>
          <cell r="E76">
            <v>6644.64</v>
          </cell>
          <cell r="F76">
            <v>952901</v>
          </cell>
        </row>
        <row r="77">
          <cell r="B77" t="str">
            <v>Burnham Without</v>
          </cell>
          <cell r="C77">
            <v>704.21</v>
          </cell>
          <cell r="E77">
            <v>696.33</v>
          </cell>
          <cell r="F77">
            <v>20000</v>
          </cell>
        </row>
        <row r="78">
          <cell r="B78" t="str">
            <v>Burtle</v>
          </cell>
          <cell r="C78">
            <v>160.43</v>
          </cell>
          <cell r="E78">
            <v>157.38</v>
          </cell>
          <cell r="F78">
            <v>4400</v>
          </cell>
        </row>
        <row r="79">
          <cell r="B79" t="str">
            <v>Cannington</v>
          </cell>
          <cell r="C79">
            <v>831.42</v>
          </cell>
          <cell r="E79">
            <v>809.27</v>
          </cell>
          <cell r="F79">
            <v>50000</v>
          </cell>
        </row>
        <row r="80">
          <cell r="B80" t="str">
            <v>Catcott</v>
          </cell>
          <cell r="C80">
            <v>238.4</v>
          </cell>
          <cell r="E80">
            <v>239.21</v>
          </cell>
          <cell r="F80">
            <v>10450</v>
          </cell>
        </row>
        <row r="81">
          <cell r="B81" t="str">
            <v>Chapel Allerton</v>
          </cell>
          <cell r="C81">
            <v>189.47</v>
          </cell>
          <cell r="E81">
            <v>190.84</v>
          </cell>
          <cell r="F81">
            <v>7800</v>
          </cell>
        </row>
        <row r="82">
          <cell r="B82" t="str">
            <v>Cheddar</v>
          </cell>
          <cell r="C82">
            <v>2574.7399999999998</v>
          </cell>
          <cell r="E82">
            <v>2521.35</v>
          </cell>
          <cell r="F82">
            <v>281892</v>
          </cell>
        </row>
        <row r="83">
          <cell r="B83" t="str">
            <v>Chedzoy</v>
          </cell>
          <cell r="C83">
            <v>169.4</v>
          </cell>
          <cell r="E83">
            <v>168.15</v>
          </cell>
          <cell r="F83">
            <v>10000</v>
          </cell>
        </row>
        <row r="84">
          <cell r="B84" t="str">
            <v>Chilton Polden</v>
          </cell>
          <cell r="C84">
            <v>303.24</v>
          </cell>
          <cell r="E84">
            <v>303.54000000000002</v>
          </cell>
          <cell r="F84">
            <v>6752</v>
          </cell>
        </row>
        <row r="85">
          <cell r="B85" t="str">
            <v>Chilton Trinity</v>
          </cell>
          <cell r="C85">
            <v>193.42</v>
          </cell>
          <cell r="E85">
            <v>189.72</v>
          </cell>
          <cell r="F85">
            <v>10800</v>
          </cell>
        </row>
        <row r="86">
          <cell r="B86" t="str">
            <v>Compton Bishop</v>
          </cell>
          <cell r="C86">
            <v>288.70999999999998</v>
          </cell>
          <cell r="E86">
            <v>283.05</v>
          </cell>
          <cell r="F86">
            <v>16125</v>
          </cell>
        </row>
        <row r="87">
          <cell r="B87" t="str">
            <v>Cossington</v>
          </cell>
          <cell r="C87">
            <v>288.52999999999997</v>
          </cell>
          <cell r="E87">
            <v>286.95</v>
          </cell>
          <cell r="F87">
            <v>12000</v>
          </cell>
        </row>
        <row r="88">
          <cell r="B88" t="str">
            <v>Durleigh</v>
          </cell>
          <cell r="C88">
            <v>235.54</v>
          </cell>
          <cell r="E88">
            <v>229.86</v>
          </cell>
          <cell r="F88">
            <v>13760</v>
          </cell>
        </row>
        <row r="89">
          <cell r="B89" t="str">
            <v>East Brent</v>
          </cell>
          <cell r="C89">
            <v>575.19000000000005</v>
          </cell>
          <cell r="E89">
            <v>561.35</v>
          </cell>
          <cell r="F89">
            <v>27500</v>
          </cell>
        </row>
        <row r="90">
          <cell r="B90" t="str">
            <v>East Huntspill</v>
          </cell>
          <cell r="C90">
            <v>478.43</v>
          </cell>
          <cell r="E90">
            <v>471.95</v>
          </cell>
          <cell r="F90">
            <v>38500</v>
          </cell>
        </row>
        <row r="91">
          <cell r="B91" t="str">
            <v>Edington</v>
          </cell>
          <cell r="C91">
            <v>167.38</v>
          </cell>
          <cell r="E91">
            <v>169.56</v>
          </cell>
          <cell r="F91">
            <v>10000</v>
          </cell>
        </row>
        <row r="92">
          <cell r="B92" t="str">
            <v>Enmore</v>
          </cell>
          <cell r="C92">
            <v>111.23</v>
          </cell>
          <cell r="E92">
            <v>114.32</v>
          </cell>
          <cell r="F92">
            <v>5253</v>
          </cell>
        </row>
        <row r="93">
          <cell r="B93" t="str">
            <v>Fiddington</v>
          </cell>
          <cell r="C93">
            <v>125.15</v>
          </cell>
          <cell r="E93">
            <v>127.96</v>
          </cell>
          <cell r="F93">
            <v>4700</v>
          </cell>
        </row>
        <row r="94">
          <cell r="B94" t="str">
            <v>Goathurst</v>
          </cell>
          <cell r="C94">
            <v>98.33</v>
          </cell>
          <cell r="E94">
            <v>98.25</v>
          </cell>
          <cell r="F94">
            <v>3313</v>
          </cell>
        </row>
        <row r="95">
          <cell r="B95" t="str">
            <v>Greinton</v>
          </cell>
          <cell r="C95">
            <v>70.62</v>
          </cell>
          <cell r="E95">
            <v>70.25</v>
          </cell>
          <cell r="F95">
            <v>700</v>
          </cell>
        </row>
        <row r="96">
          <cell r="B96" t="str">
            <v>Lympsham</v>
          </cell>
          <cell r="C96">
            <v>381.89</v>
          </cell>
          <cell r="E96">
            <v>372.07</v>
          </cell>
          <cell r="F96">
            <v>32000</v>
          </cell>
        </row>
        <row r="97">
          <cell r="B97" t="str">
            <v>Lyng</v>
          </cell>
          <cell r="C97">
            <v>124.07</v>
          </cell>
          <cell r="E97">
            <v>122.4</v>
          </cell>
          <cell r="F97">
            <v>5200</v>
          </cell>
        </row>
        <row r="98">
          <cell r="B98" t="str">
            <v>Mark</v>
          </cell>
          <cell r="C98">
            <v>587.25</v>
          </cell>
          <cell r="E98">
            <v>590.09</v>
          </cell>
          <cell r="F98">
            <v>18250</v>
          </cell>
        </row>
        <row r="99">
          <cell r="B99" t="str">
            <v>Middlezoy</v>
          </cell>
          <cell r="C99">
            <v>285.29000000000002</v>
          </cell>
          <cell r="E99">
            <v>288.83</v>
          </cell>
          <cell r="F99">
            <v>18200</v>
          </cell>
        </row>
        <row r="100">
          <cell r="B100" t="str">
            <v>Moorlinch</v>
          </cell>
          <cell r="C100">
            <v>110.54</v>
          </cell>
          <cell r="E100">
            <v>111.38</v>
          </cell>
          <cell r="F100">
            <v>0</v>
          </cell>
        </row>
        <row r="101">
          <cell r="B101" t="str">
            <v>Nether Stowey</v>
          </cell>
          <cell r="C101">
            <v>651.14</v>
          </cell>
          <cell r="E101">
            <v>631.53</v>
          </cell>
          <cell r="F101">
            <v>71995</v>
          </cell>
        </row>
        <row r="102">
          <cell r="B102" t="str">
            <v>North Petherton</v>
          </cell>
          <cell r="C102">
            <v>3801.17</v>
          </cell>
          <cell r="E102">
            <v>3716.92</v>
          </cell>
          <cell r="F102">
            <v>463300</v>
          </cell>
        </row>
        <row r="103">
          <cell r="B103" t="str">
            <v>Othery</v>
          </cell>
          <cell r="C103">
            <v>268.38</v>
          </cell>
          <cell r="E103">
            <v>263.35000000000002</v>
          </cell>
          <cell r="F103">
            <v>11000</v>
          </cell>
        </row>
        <row r="104">
          <cell r="B104" t="str">
            <v>Otterhampton</v>
          </cell>
          <cell r="C104">
            <v>308.27999999999997</v>
          </cell>
          <cell r="E104">
            <v>310.43</v>
          </cell>
          <cell r="F104">
            <v>26000</v>
          </cell>
        </row>
        <row r="105">
          <cell r="B105" t="str">
            <v>Over Stowey</v>
          </cell>
          <cell r="C105">
            <v>171.64</v>
          </cell>
          <cell r="E105">
            <v>166.29</v>
          </cell>
          <cell r="F105">
            <v>8550</v>
          </cell>
        </row>
        <row r="106">
          <cell r="B106" t="str">
            <v>Pawlett</v>
          </cell>
          <cell r="C106">
            <v>428.11</v>
          </cell>
          <cell r="E106">
            <v>421.78</v>
          </cell>
          <cell r="F106">
            <v>22000</v>
          </cell>
        </row>
        <row r="107">
          <cell r="B107" t="str">
            <v>Puriton</v>
          </cell>
          <cell r="C107">
            <v>839.39</v>
          </cell>
          <cell r="E107">
            <v>860.42</v>
          </cell>
          <cell r="F107">
            <v>80000</v>
          </cell>
        </row>
        <row r="108">
          <cell r="B108" t="str">
            <v>Shapwick</v>
          </cell>
          <cell r="C108">
            <v>205.16</v>
          </cell>
          <cell r="E108">
            <v>205.45</v>
          </cell>
          <cell r="F108">
            <v>13500</v>
          </cell>
        </row>
        <row r="109">
          <cell r="B109" t="str">
            <v>Shipham</v>
          </cell>
          <cell r="C109">
            <v>487.25</v>
          </cell>
          <cell r="E109">
            <v>486.81</v>
          </cell>
          <cell r="F109">
            <v>12949</v>
          </cell>
        </row>
        <row r="110">
          <cell r="B110" t="str">
            <v>Spaxton</v>
          </cell>
          <cell r="C110">
            <v>461.77</v>
          </cell>
          <cell r="E110">
            <v>458.93</v>
          </cell>
          <cell r="F110">
            <v>14661</v>
          </cell>
        </row>
        <row r="111">
          <cell r="B111" t="str">
            <v>Stawell</v>
          </cell>
          <cell r="C111">
            <v>172.76</v>
          </cell>
          <cell r="E111">
            <v>173.18</v>
          </cell>
          <cell r="F111">
            <v>6500</v>
          </cell>
        </row>
        <row r="112">
          <cell r="B112" t="str">
            <v>Stockland Bristol</v>
          </cell>
          <cell r="C112">
            <v>72.61</v>
          </cell>
          <cell r="E112">
            <v>72.92</v>
          </cell>
          <cell r="F112">
            <v>2274</v>
          </cell>
        </row>
        <row r="113">
          <cell r="B113" t="str">
            <v>Thurloxton</v>
          </cell>
          <cell r="C113">
            <v>76.040000000000006</v>
          </cell>
          <cell r="E113">
            <v>75.66</v>
          </cell>
          <cell r="F113">
            <v>4500</v>
          </cell>
        </row>
        <row r="114">
          <cell r="B114" t="str">
            <v>Weare</v>
          </cell>
          <cell r="C114">
            <v>301.77</v>
          </cell>
          <cell r="E114">
            <v>296.64</v>
          </cell>
          <cell r="F114">
            <v>9000</v>
          </cell>
        </row>
        <row r="115">
          <cell r="B115" t="str">
            <v>Wedmore</v>
          </cell>
          <cell r="C115">
            <v>1652.69</v>
          </cell>
          <cell r="E115">
            <v>1638.54</v>
          </cell>
          <cell r="F115">
            <v>105000</v>
          </cell>
        </row>
        <row r="116">
          <cell r="B116" t="str">
            <v>Wembdon</v>
          </cell>
          <cell r="C116">
            <v>1346.61</v>
          </cell>
          <cell r="E116">
            <v>1320.45</v>
          </cell>
          <cell r="F116">
            <v>130992</v>
          </cell>
        </row>
        <row r="117">
          <cell r="B117" t="str">
            <v>West Huntspill</v>
          </cell>
          <cell r="C117">
            <v>559.19000000000005</v>
          </cell>
          <cell r="E117">
            <v>553.51</v>
          </cell>
          <cell r="F117">
            <v>31000</v>
          </cell>
        </row>
        <row r="118">
          <cell r="B118" t="str">
            <v>Westonzoyland</v>
          </cell>
          <cell r="C118">
            <v>689.29</v>
          </cell>
          <cell r="E118">
            <v>681.21</v>
          </cell>
          <cell r="F118">
            <v>27557.71</v>
          </cell>
        </row>
        <row r="119">
          <cell r="B119" t="str">
            <v>Woolavington</v>
          </cell>
          <cell r="C119">
            <v>787.06</v>
          </cell>
          <cell r="E119">
            <v>793.48</v>
          </cell>
          <cell r="F119">
            <v>52000</v>
          </cell>
        </row>
        <row r="120">
          <cell r="B120" t="str">
            <v>Ash Priors</v>
          </cell>
          <cell r="C120">
            <v>83.93</v>
          </cell>
          <cell r="E120">
            <v>82.39</v>
          </cell>
          <cell r="F120">
            <v>0</v>
          </cell>
        </row>
        <row r="121">
          <cell r="B121" t="str">
            <v>Ashbrittle</v>
          </cell>
          <cell r="C121">
            <v>103.55</v>
          </cell>
          <cell r="E121">
            <v>98.3</v>
          </cell>
          <cell r="F121">
            <v>2300</v>
          </cell>
        </row>
        <row r="122">
          <cell r="B122" t="str">
            <v>Bathealton</v>
          </cell>
          <cell r="C122">
            <v>91.77</v>
          </cell>
          <cell r="E122">
            <v>87.75</v>
          </cell>
          <cell r="F122">
            <v>1500</v>
          </cell>
        </row>
        <row r="123">
          <cell r="B123" t="str">
            <v>Bicknoller</v>
          </cell>
          <cell r="C123">
            <v>212.27</v>
          </cell>
          <cell r="E123">
            <v>213.45</v>
          </cell>
          <cell r="F123">
            <v>9500</v>
          </cell>
        </row>
        <row r="124">
          <cell r="B124" t="str">
            <v>Bishops Hull</v>
          </cell>
          <cell r="C124">
            <v>1307.26</v>
          </cell>
          <cell r="E124">
            <v>1258.93</v>
          </cell>
          <cell r="F124">
            <v>71000</v>
          </cell>
        </row>
        <row r="125">
          <cell r="B125" t="str">
            <v>Bishops Lydeard/Cothelstone</v>
          </cell>
          <cell r="C125">
            <v>1308.23</v>
          </cell>
          <cell r="E125">
            <v>1283.7</v>
          </cell>
          <cell r="F125">
            <v>82410</v>
          </cell>
        </row>
        <row r="126">
          <cell r="B126" t="str">
            <v>Bradford on Tone</v>
          </cell>
          <cell r="C126">
            <v>309.33999999999997</v>
          </cell>
          <cell r="E126">
            <v>308.51</v>
          </cell>
          <cell r="F126">
            <v>10925</v>
          </cell>
        </row>
        <row r="127">
          <cell r="B127" t="str">
            <v>Brompton Ralph</v>
          </cell>
          <cell r="C127">
            <v>108.86</v>
          </cell>
          <cell r="E127">
            <v>105.64</v>
          </cell>
          <cell r="F127">
            <v>4675</v>
          </cell>
        </row>
        <row r="128">
          <cell r="B128" t="str">
            <v>Brompton Regis</v>
          </cell>
          <cell r="C128">
            <v>231.42</v>
          </cell>
          <cell r="E128">
            <v>230.27</v>
          </cell>
          <cell r="F128">
            <v>5750</v>
          </cell>
        </row>
        <row r="129">
          <cell r="B129" t="str">
            <v>Brushford</v>
          </cell>
          <cell r="C129">
            <v>258.17</v>
          </cell>
          <cell r="E129">
            <v>243.6</v>
          </cell>
          <cell r="F129">
            <v>21000</v>
          </cell>
        </row>
        <row r="130">
          <cell r="B130" t="str">
            <v>Burrowbridge</v>
          </cell>
          <cell r="C130">
            <v>208.02</v>
          </cell>
          <cell r="E130">
            <v>208.98</v>
          </cell>
          <cell r="F130">
            <v>10000</v>
          </cell>
        </row>
        <row r="131">
          <cell r="B131" t="str">
            <v>Carhampton</v>
          </cell>
          <cell r="C131">
            <v>389.81</v>
          </cell>
          <cell r="E131">
            <v>372.7</v>
          </cell>
          <cell r="F131">
            <v>22656</v>
          </cell>
        </row>
        <row r="132">
          <cell r="B132" t="str">
            <v>Cheddon Fitzpaine</v>
          </cell>
          <cell r="C132">
            <v>154.53</v>
          </cell>
          <cell r="E132">
            <v>153.97999999999999</v>
          </cell>
          <cell r="F132">
            <v>13605</v>
          </cell>
        </row>
        <row r="133">
          <cell r="B133" t="str">
            <v>Chipstable</v>
          </cell>
          <cell r="C133">
            <v>144.05000000000001</v>
          </cell>
          <cell r="E133">
            <v>139.69999999999999</v>
          </cell>
          <cell r="F133">
            <v>3500</v>
          </cell>
        </row>
        <row r="134">
          <cell r="B134" t="str">
            <v>Churchstanton</v>
          </cell>
          <cell r="C134">
            <v>391.68</v>
          </cell>
          <cell r="E134">
            <v>387.6</v>
          </cell>
          <cell r="F134">
            <v>26444</v>
          </cell>
        </row>
        <row r="135">
          <cell r="B135" t="str">
            <v>Clatworthy</v>
          </cell>
          <cell r="C135">
            <v>41.86</v>
          </cell>
          <cell r="E135">
            <v>40.42</v>
          </cell>
          <cell r="F135">
            <v>1000</v>
          </cell>
        </row>
        <row r="136">
          <cell r="B136" t="str">
            <v>Combe Florey</v>
          </cell>
          <cell r="C136">
            <v>124.88</v>
          </cell>
          <cell r="E136">
            <v>122.87</v>
          </cell>
          <cell r="F136">
            <v>4000</v>
          </cell>
        </row>
        <row r="137">
          <cell r="B137" t="str">
            <v>Corfe</v>
          </cell>
          <cell r="C137">
            <v>141.34</v>
          </cell>
          <cell r="E137">
            <v>141.91999999999999</v>
          </cell>
          <cell r="F137">
            <v>11550</v>
          </cell>
        </row>
        <row r="138">
          <cell r="B138" t="str">
            <v>Cotford St Luke</v>
          </cell>
          <cell r="C138">
            <v>877.4</v>
          </cell>
          <cell r="E138">
            <v>874.67</v>
          </cell>
          <cell r="F138">
            <v>62000</v>
          </cell>
        </row>
        <row r="139">
          <cell r="B139" t="str">
            <v>Creech St Michael</v>
          </cell>
          <cell r="C139">
            <v>1179.1300000000001</v>
          </cell>
          <cell r="E139">
            <v>1167.07</v>
          </cell>
          <cell r="F139">
            <v>90552</v>
          </cell>
        </row>
        <row r="140">
          <cell r="B140" t="str">
            <v>Crowcombe</v>
          </cell>
          <cell r="C140">
            <v>243.05</v>
          </cell>
          <cell r="E140">
            <v>241.33</v>
          </cell>
          <cell r="F140">
            <v>14000</v>
          </cell>
        </row>
        <row r="141">
          <cell r="B141" t="str">
            <v>Cutcombe</v>
          </cell>
          <cell r="C141">
            <v>186.76</v>
          </cell>
          <cell r="E141">
            <v>183.28</v>
          </cell>
          <cell r="F141">
            <v>11200</v>
          </cell>
        </row>
        <row r="142">
          <cell r="B142" t="str">
            <v>Dulverton</v>
          </cell>
          <cell r="C142">
            <v>658.33</v>
          </cell>
          <cell r="E142">
            <v>637.45000000000005</v>
          </cell>
          <cell r="F142">
            <v>92200</v>
          </cell>
        </row>
        <row r="143">
          <cell r="B143" t="str">
            <v>Dunster</v>
          </cell>
          <cell r="C143">
            <v>513.51</v>
          </cell>
          <cell r="E143">
            <v>494.69</v>
          </cell>
          <cell r="F143">
            <v>38000</v>
          </cell>
        </row>
        <row r="144">
          <cell r="B144" t="str">
            <v>Durston</v>
          </cell>
          <cell r="C144">
            <v>58.27</v>
          </cell>
          <cell r="E144">
            <v>58.02</v>
          </cell>
          <cell r="F144">
            <v>2030</v>
          </cell>
        </row>
        <row r="145">
          <cell r="B145" t="str">
            <v>East Quantoxhead</v>
          </cell>
          <cell r="C145">
            <v>49.95</v>
          </cell>
          <cell r="E145">
            <v>46.17</v>
          </cell>
          <cell r="F145">
            <v>0</v>
          </cell>
        </row>
        <row r="146">
          <cell r="B146" t="str">
            <v>Elworthy</v>
          </cell>
          <cell r="C146">
            <v>32.130000000000003</v>
          </cell>
          <cell r="E146">
            <v>32.630000000000003</v>
          </cell>
          <cell r="F146">
            <v>0</v>
          </cell>
        </row>
        <row r="147">
          <cell r="B147" t="str">
            <v>Exford</v>
          </cell>
          <cell r="C147">
            <v>198.27</v>
          </cell>
          <cell r="E147">
            <v>193.35</v>
          </cell>
          <cell r="F147">
            <v>13500</v>
          </cell>
        </row>
        <row r="148">
          <cell r="B148" t="str">
            <v>Exmoor</v>
          </cell>
          <cell r="C148">
            <v>77.209999999999994</v>
          </cell>
          <cell r="E148">
            <v>73.23</v>
          </cell>
          <cell r="F148">
            <v>4500</v>
          </cell>
        </row>
        <row r="149">
          <cell r="B149" t="str">
            <v>Exton</v>
          </cell>
          <cell r="C149">
            <v>98.23</v>
          </cell>
          <cell r="E149">
            <v>98.21</v>
          </cell>
          <cell r="F149">
            <v>6200</v>
          </cell>
        </row>
        <row r="150">
          <cell r="B150" t="str">
            <v>Fitzhead</v>
          </cell>
          <cell r="C150">
            <v>126.37</v>
          </cell>
          <cell r="E150">
            <v>126.83</v>
          </cell>
          <cell r="F150">
            <v>13738</v>
          </cell>
        </row>
        <row r="151">
          <cell r="B151" t="str">
            <v>Halse</v>
          </cell>
          <cell r="C151">
            <v>153.55000000000001</v>
          </cell>
          <cell r="E151">
            <v>150.99</v>
          </cell>
          <cell r="F151">
            <v>8200</v>
          </cell>
        </row>
        <row r="152">
          <cell r="B152" t="str">
            <v>Hatch Beauchamp</v>
          </cell>
          <cell r="C152">
            <v>261.22000000000003</v>
          </cell>
          <cell r="E152">
            <v>260.83999999999997</v>
          </cell>
          <cell r="F152">
            <v>6300</v>
          </cell>
        </row>
        <row r="153">
          <cell r="B153" t="str">
            <v>Holford</v>
          </cell>
          <cell r="C153">
            <v>138.78</v>
          </cell>
          <cell r="E153">
            <v>129.82</v>
          </cell>
          <cell r="F153">
            <v>8300</v>
          </cell>
        </row>
        <row r="154">
          <cell r="B154" t="str">
            <v>Huish Champflower</v>
          </cell>
          <cell r="C154">
            <v>116.32</v>
          </cell>
          <cell r="E154">
            <v>115.37</v>
          </cell>
          <cell r="F154">
            <v>5250</v>
          </cell>
        </row>
        <row r="155">
          <cell r="B155" t="str">
            <v>Kilve</v>
          </cell>
          <cell r="C155">
            <v>198.81</v>
          </cell>
          <cell r="E155">
            <v>190.5</v>
          </cell>
          <cell r="F155">
            <v>11153</v>
          </cell>
        </row>
        <row r="156">
          <cell r="B156" t="str">
            <v>Kingston St Mary</v>
          </cell>
          <cell r="C156">
            <v>503.18</v>
          </cell>
          <cell r="E156">
            <v>496.34</v>
          </cell>
          <cell r="F156">
            <v>19570</v>
          </cell>
        </row>
        <row r="157">
          <cell r="B157" t="str">
            <v>Langford Budville</v>
          </cell>
          <cell r="C157">
            <v>241.85</v>
          </cell>
          <cell r="E157">
            <v>240.59</v>
          </cell>
          <cell r="F157">
            <v>9816</v>
          </cell>
        </row>
        <row r="158">
          <cell r="B158" t="str">
            <v>Luccombe</v>
          </cell>
          <cell r="C158">
            <v>71.739999999999995</v>
          </cell>
          <cell r="E158">
            <v>71.41</v>
          </cell>
          <cell r="F158">
            <v>3650</v>
          </cell>
        </row>
        <row r="159">
          <cell r="B159" t="str">
            <v>Luxborough</v>
          </cell>
          <cell r="C159">
            <v>99.76</v>
          </cell>
          <cell r="E159">
            <v>99.85</v>
          </cell>
          <cell r="F159">
            <v>4859</v>
          </cell>
        </row>
        <row r="160">
          <cell r="B160" t="str">
            <v>Lydeard St Lawrence/Tolland</v>
          </cell>
          <cell r="C160">
            <v>232.3</v>
          </cell>
          <cell r="E160">
            <v>226.65</v>
          </cell>
          <cell r="F160">
            <v>4589.66</v>
          </cell>
        </row>
        <row r="161">
          <cell r="B161" t="str">
            <v>Milverton</v>
          </cell>
          <cell r="C161">
            <v>595.37</v>
          </cell>
          <cell r="E161">
            <v>592.54</v>
          </cell>
          <cell r="F161">
            <v>50200</v>
          </cell>
        </row>
        <row r="162">
          <cell r="B162" t="str">
            <v>Minehead</v>
          </cell>
          <cell r="C162">
            <v>4427.82</v>
          </cell>
          <cell r="E162">
            <v>4342.84</v>
          </cell>
          <cell r="F162">
            <v>931642</v>
          </cell>
        </row>
        <row r="163">
          <cell r="B163" t="str">
            <v>Monksilver</v>
          </cell>
          <cell r="C163">
            <v>61.71</v>
          </cell>
          <cell r="E163">
            <v>61.27</v>
          </cell>
          <cell r="F163">
            <v>2500</v>
          </cell>
        </row>
        <row r="164">
          <cell r="B164" t="str">
            <v>Neroche</v>
          </cell>
          <cell r="C164">
            <v>256.63</v>
          </cell>
          <cell r="E164">
            <v>249.33</v>
          </cell>
          <cell r="F164">
            <v>16000</v>
          </cell>
        </row>
        <row r="165">
          <cell r="B165" t="str">
            <v>Nettlecombe</v>
          </cell>
          <cell r="C165">
            <v>100.26</v>
          </cell>
          <cell r="E165">
            <v>95.87</v>
          </cell>
          <cell r="F165">
            <v>2415</v>
          </cell>
        </row>
        <row r="166">
          <cell r="B166" t="str">
            <v>North Curry</v>
          </cell>
          <cell r="C166">
            <v>789.2</v>
          </cell>
          <cell r="E166">
            <v>779.65</v>
          </cell>
          <cell r="F166">
            <v>26000</v>
          </cell>
        </row>
        <row r="167">
          <cell r="B167" t="str">
            <v>Norton Fitzwarren</v>
          </cell>
          <cell r="C167">
            <v>1370.57</v>
          </cell>
          <cell r="E167">
            <v>1344.31</v>
          </cell>
          <cell r="F167">
            <v>41637</v>
          </cell>
        </row>
        <row r="168">
          <cell r="B168" t="str">
            <v>Nynehead</v>
          </cell>
          <cell r="C168">
            <v>184.02</v>
          </cell>
          <cell r="E168">
            <v>181.95</v>
          </cell>
          <cell r="F168">
            <v>8617</v>
          </cell>
        </row>
        <row r="169">
          <cell r="B169" t="str">
            <v>Oake</v>
          </cell>
          <cell r="C169">
            <v>342.02</v>
          </cell>
          <cell r="E169">
            <v>333.89</v>
          </cell>
          <cell r="F169">
            <v>15000</v>
          </cell>
        </row>
        <row r="170">
          <cell r="B170" t="str">
            <v>Oare</v>
          </cell>
          <cell r="C170">
            <v>42.3</v>
          </cell>
          <cell r="E170">
            <v>38.79</v>
          </cell>
          <cell r="F170">
            <v>0</v>
          </cell>
        </row>
        <row r="171">
          <cell r="B171" t="str">
            <v>Old Cleeve</v>
          </cell>
          <cell r="C171">
            <v>701.32</v>
          </cell>
          <cell r="E171">
            <v>687.62</v>
          </cell>
          <cell r="F171">
            <v>37000</v>
          </cell>
        </row>
        <row r="172">
          <cell r="B172" t="str">
            <v>Otterford</v>
          </cell>
          <cell r="C172">
            <v>195.65</v>
          </cell>
          <cell r="E172">
            <v>194.15</v>
          </cell>
          <cell r="F172">
            <v>0</v>
          </cell>
        </row>
        <row r="173">
          <cell r="B173" t="str">
            <v>Pitminster</v>
          </cell>
          <cell r="C173">
            <v>505.05</v>
          </cell>
          <cell r="E173">
            <v>498.94</v>
          </cell>
          <cell r="F173">
            <v>10600</v>
          </cell>
        </row>
        <row r="174">
          <cell r="B174" t="str">
            <v>Porlock</v>
          </cell>
          <cell r="C174">
            <v>710.01</v>
          </cell>
          <cell r="E174">
            <v>698.3</v>
          </cell>
          <cell r="F174">
            <v>93940</v>
          </cell>
        </row>
        <row r="175">
          <cell r="B175" t="str">
            <v>Ruishton/Thornfalcon</v>
          </cell>
          <cell r="C175">
            <v>605.28</v>
          </cell>
          <cell r="E175">
            <v>584.38</v>
          </cell>
          <cell r="F175">
            <v>40000</v>
          </cell>
        </row>
        <row r="176">
          <cell r="B176" t="str">
            <v>Sampford Arundel</v>
          </cell>
          <cell r="C176">
            <v>138.19999999999999</v>
          </cell>
          <cell r="E176">
            <v>134.72999999999999</v>
          </cell>
          <cell r="F176">
            <v>7500</v>
          </cell>
        </row>
        <row r="177">
          <cell r="B177" t="str">
            <v>Sampford Brett</v>
          </cell>
          <cell r="C177">
            <v>155.41</v>
          </cell>
          <cell r="E177">
            <v>151.75</v>
          </cell>
          <cell r="F177">
            <v>4100</v>
          </cell>
        </row>
        <row r="178">
          <cell r="B178" t="str">
            <v>Selworthy and Minehead Without</v>
          </cell>
          <cell r="C178">
            <v>238.46</v>
          </cell>
          <cell r="E178">
            <v>234.81</v>
          </cell>
          <cell r="F178">
            <v>14500</v>
          </cell>
        </row>
        <row r="179">
          <cell r="B179" t="str">
            <v>Skilgate</v>
          </cell>
          <cell r="C179">
            <v>50.41</v>
          </cell>
          <cell r="E179">
            <v>50.54</v>
          </cell>
          <cell r="F179">
            <v>0</v>
          </cell>
        </row>
        <row r="180">
          <cell r="B180" t="str">
            <v>Stawley</v>
          </cell>
          <cell r="C180">
            <v>159.47</v>
          </cell>
          <cell r="E180">
            <v>157.47999999999999</v>
          </cell>
          <cell r="F180">
            <v>3291</v>
          </cell>
        </row>
        <row r="181">
          <cell r="B181" t="str">
            <v>Stogumber</v>
          </cell>
          <cell r="C181">
            <v>337.88</v>
          </cell>
          <cell r="E181">
            <v>334.04</v>
          </cell>
          <cell r="F181">
            <v>24000</v>
          </cell>
        </row>
        <row r="182">
          <cell r="B182" t="str">
            <v>Stogursey</v>
          </cell>
          <cell r="C182">
            <v>523.19000000000005</v>
          </cell>
          <cell r="E182">
            <v>515.32000000000005</v>
          </cell>
          <cell r="F182">
            <v>38525</v>
          </cell>
        </row>
        <row r="183">
          <cell r="B183" t="str">
            <v>Stoke St Gregory</v>
          </cell>
          <cell r="C183">
            <v>424.34</v>
          </cell>
          <cell r="E183">
            <v>413.6</v>
          </cell>
          <cell r="F183">
            <v>20919.89</v>
          </cell>
        </row>
        <row r="184">
          <cell r="B184" t="str">
            <v>Stoke St Mary</v>
          </cell>
          <cell r="C184">
            <v>218.31</v>
          </cell>
          <cell r="E184">
            <v>212.62</v>
          </cell>
          <cell r="F184">
            <v>11000</v>
          </cell>
        </row>
        <row r="185">
          <cell r="B185" t="str">
            <v>Stringston</v>
          </cell>
          <cell r="C185">
            <v>46.64</v>
          </cell>
          <cell r="E185">
            <v>43.6</v>
          </cell>
          <cell r="F185">
            <v>0</v>
          </cell>
        </row>
        <row r="186">
          <cell r="B186" t="str">
            <v>Taunton</v>
          </cell>
          <cell r="C186">
            <v>20186.949999999997</v>
          </cell>
          <cell r="E186">
            <v>19728.07</v>
          </cell>
          <cell r="F186">
            <v>5904630</v>
          </cell>
        </row>
        <row r="187">
          <cell r="B187" t="str">
            <v>Timberscombe</v>
          </cell>
          <cell r="C187">
            <v>166.24</v>
          </cell>
          <cell r="E187">
            <v>160.05000000000001</v>
          </cell>
          <cell r="F187">
            <v>10256</v>
          </cell>
        </row>
        <row r="188">
          <cell r="B188" t="str">
            <v>Treborough</v>
          </cell>
          <cell r="C188">
            <v>29.61</v>
          </cell>
          <cell r="E188">
            <v>29.83</v>
          </cell>
          <cell r="F188">
            <v>0</v>
          </cell>
        </row>
        <row r="189">
          <cell r="B189" t="str">
            <v>Trull</v>
          </cell>
          <cell r="C189">
            <v>1073.53</v>
          </cell>
          <cell r="E189">
            <v>1026.44</v>
          </cell>
          <cell r="F189">
            <v>36000</v>
          </cell>
        </row>
        <row r="190">
          <cell r="B190" t="str">
            <v>Upton</v>
          </cell>
          <cell r="C190">
            <v>82.01</v>
          </cell>
          <cell r="E190">
            <v>78.55</v>
          </cell>
          <cell r="F190">
            <v>1000</v>
          </cell>
        </row>
        <row r="191">
          <cell r="B191" t="str">
            <v>Watchet</v>
          </cell>
          <cell r="C191">
            <v>1340.41</v>
          </cell>
          <cell r="E191">
            <v>1289.68</v>
          </cell>
          <cell r="F191">
            <v>205093</v>
          </cell>
        </row>
        <row r="192">
          <cell r="B192" t="str">
            <v>Wellington</v>
          </cell>
          <cell r="C192">
            <v>5824.73</v>
          </cell>
          <cell r="E192">
            <v>5685.33</v>
          </cell>
          <cell r="F192">
            <v>945392</v>
          </cell>
        </row>
        <row r="193">
          <cell r="B193" t="str">
            <v>Wellington Without</v>
          </cell>
          <cell r="C193">
            <v>317.86</v>
          </cell>
          <cell r="E193">
            <v>312.10000000000002</v>
          </cell>
          <cell r="F193">
            <v>8500</v>
          </cell>
        </row>
        <row r="194">
          <cell r="B194" t="str">
            <v>West Bagborough</v>
          </cell>
          <cell r="C194">
            <v>182.33</v>
          </cell>
          <cell r="E194">
            <v>176.72</v>
          </cell>
          <cell r="F194">
            <v>7000</v>
          </cell>
        </row>
        <row r="195">
          <cell r="B195" t="str">
            <v>West Buckland</v>
          </cell>
          <cell r="C195">
            <v>451.97</v>
          </cell>
          <cell r="E195">
            <v>447.61</v>
          </cell>
          <cell r="F195">
            <v>11782</v>
          </cell>
        </row>
        <row r="196">
          <cell r="B196" t="str">
            <v>West Hatch</v>
          </cell>
          <cell r="C196">
            <v>137.75</v>
          </cell>
          <cell r="E196">
            <v>134.57</v>
          </cell>
          <cell r="F196">
            <v>4700</v>
          </cell>
        </row>
        <row r="197">
          <cell r="B197" t="str">
            <v>West Monkton</v>
          </cell>
          <cell r="C197">
            <v>2232.04</v>
          </cell>
          <cell r="E197">
            <v>2204.4</v>
          </cell>
          <cell r="F197">
            <v>172995</v>
          </cell>
        </row>
        <row r="198">
          <cell r="B198" t="str">
            <v>West Quantoxhead</v>
          </cell>
          <cell r="C198">
            <v>179.13</v>
          </cell>
          <cell r="E198">
            <v>168.46</v>
          </cell>
          <cell r="F198">
            <v>4375</v>
          </cell>
        </row>
        <row r="199">
          <cell r="B199" t="str">
            <v>Williton</v>
          </cell>
          <cell r="C199">
            <v>1013.02</v>
          </cell>
          <cell r="E199">
            <v>972.66</v>
          </cell>
          <cell r="F199">
            <v>163000</v>
          </cell>
        </row>
        <row r="200">
          <cell r="B200" t="str">
            <v>Winsford</v>
          </cell>
          <cell r="C200">
            <v>169.56</v>
          </cell>
          <cell r="E200">
            <v>163.75</v>
          </cell>
          <cell r="F200">
            <v>9770</v>
          </cell>
        </row>
        <row r="201">
          <cell r="B201" t="str">
            <v>Withycombe</v>
          </cell>
          <cell r="C201">
            <v>127.01</v>
          </cell>
          <cell r="E201">
            <v>124.35</v>
          </cell>
          <cell r="F201">
            <v>8500</v>
          </cell>
        </row>
        <row r="202">
          <cell r="B202" t="str">
            <v>Withypool and Hawkridge</v>
          </cell>
          <cell r="C202">
            <v>119.12</v>
          </cell>
          <cell r="E202">
            <v>118.72</v>
          </cell>
          <cell r="F202">
            <v>7000</v>
          </cell>
        </row>
        <row r="203">
          <cell r="B203" t="str">
            <v>Wiveliscombe</v>
          </cell>
          <cell r="C203">
            <v>1264.0899999999999</v>
          </cell>
          <cell r="E203">
            <v>1255.44</v>
          </cell>
          <cell r="F203">
            <v>70000</v>
          </cell>
        </row>
        <row r="204">
          <cell r="B204" t="str">
            <v>Wootton Courtenay</v>
          </cell>
          <cell r="C204">
            <v>166.32</v>
          </cell>
          <cell r="E204">
            <v>164.65</v>
          </cell>
          <cell r="F204">
            <v>6000</v>
          </cell>
        </row>
        <row r="205">
          <cell r="B205" t="str">
            <v>Abbas and Templecombe</v>
          </cell>
          <cell r="C205">
            <v>625.47</v>
          </cell>
          <cell r="E205">
            <v>604.57000000000005</v>
          </cell>
          <cell r="F205">
            <v>34000</v>
          </cell>
        </row>
        <row r="206">
          <cell r="B206" t="str">
            <v>Aller</v>
          </cell>
          <cell r="C206">
            <v>169.18</v>
          </cell>
          <cell r="E206">
            <v>170.38</v>
          </cell>
          <cell r="F206">
            <v>12900</v>
          </cell>
        </row>
        <row r="207">
          <cell r="B207" t="str">
            <v>Ansford</v>
          </cell>
          <cell r="C207">
            <v>619.55999999999995</v>
          </cell>
          <cell r="E207">
            <v>607.87</v>
          </cell>
          <cell r="F207">
            <v>50730</v>
          </cell>
        </row>
        <row r="208">
          <cell r="B208" t="str">
            <v>Ash</v>
          </cell>
          <cell r="C208">
            <v>283.5</v>
          </cell>
          <cell r="E208">
            <v>278.52</v>
          </cell>
          <cell r="F208">
            <v>50900</v>
          </cell>
        </row>
        <row r="209">
          <cell r="B209" t="str">
            <v xml:space="preserve">Ashill </v>
          </cell>
          <cell r="C209">
            <v>262.56</v>
          </cell>
          <cell r="E209">
            <v>255.26</v>
          </cell>
          <cell r="F209">
            <v>7580</v>
          </cell>
        </row>
        <row r="210">
          <cell r="B210" t="str">
            <v>Babcary</v>
          </cell>
          <cell r="C210">
            <v>130.6</v>
          </cell>
          <cell r="E210">
            <v>123.28</v>
          </cell>
          <cell r="F210">
            <v>4656</v>
          </cell>
        </row>
        <row r="211">
          <cell r="B211" t="str">
            <v>Barrington</v>
          </cell>
          <cell r="C211">
            <v>212.36</v>
          </cell>
          <cell r="E211">
            <v>206.34</v>
          </cell>
          <cell r="F211">
            <v>21180</v>
          </cell>
        </row>
        <row r="212">
          <cell r="B212" t="str">
            <v>Barton St. David</v>
          </cell>
          <cell r="C212">
            <v>247.25</v>
          </cell>
          <cell r="E212">
            <v>241.97</v>
          </cell>
          <cell r="F212">
            <v>11000</v>
          </cell>
        </row>
        <row r="213">
          <cell r="B213" t="str">
            <v>Barwick &amp; Stoford</v>
          </cell>
          <cell r="C213">
            <v>416.41</v>
          </cell>
          <cell r="E213">
            <v>402.9</v>
          </cell>
          <cell r="F213">
            <v>62288.75</v>
          </cell>
        </row>
        <row r="214">
          <cell r="B214" t="str">
            <v>Beercrocombe</v>
          </cell>
          <cell r="C214">
            <v>68.959999999999994</v>
          </cell>
          <cell r="E214">
            <v>65.91</v>
          </cell>
          <cell r="F214">
            <v>1860</v>
          </cell>
        </row>
        <row r="215">
          <cell r="B215" t="str">
            <v>Bratton Seymour</v>
          </cell>
          <cell r="C215">
            <v>57.17</v>
          </cell>
          <cell r="E215">
            <v>55.6</v>
          </cell>
          <cell r="F215">
            <v>0</v>
          </cell>
        </row>
        <row r="216">
          <cell r="B216" t="str">
            <v>Brewham</v>
          </cell>
          <cell r="C216">
            <v>203.69</v>
          </cell>
          <cell r="E216">
            <v>204.49</v>
          </cell>
          <cell r="F216">
            <v>4400</v>
          </cell>
        </row>
        <row r="217">
          <cell r="B217" t="str">
            <v>Broadway</v>
          </cell>
          <cell r="C217">
            <v>366.55</v>
          </cell>
          <cell r="E217">
            <v>362.15</v>
          </cell>
          <cell r="F217">
            <v>31400</v>
          </cell>
        </row>
        <row r="218">
          <cell r="B218" t="str">
            <v>Bruton</v>
          </cell>
          <cell r="C218">
            <v>1005.25</v>
          </cell>
          <cell r="E218">
            <v>982.47</v>
          </cell>
          <cell r="F218">
            <v>181675.12</v>
          </cell>
        </row>
        <row r="219">
          <cell r="B219" t="str">
            <v>Brympton</v>
          </cell>
          <cell r="C219">
            <v>2952.29</v>
          </cell>
          <cell r="E219">
            <v>2916.09</v>
          </cell>
          <cell r="F219">
            <v>80565</v>
          </cell>
        </row>
        <row r="220">
          <cell r="B220" t="str">
            <v>Buckland St. Mary</v>
          </cell>
          <cell r="C220">
            <v>239.77</v>
          </cell>
          <cell r="E220">
            <v>238.07</v>
          </cell>
          <cell r="F220">
            <v>11800</v>
          </cell>
        </row>
        <row r="221">
          <cell r="B221" t="str">
            <v>Alford (Cary Moor)</v>
          </cell>
          <cell r="C221">
            <v>46.71</v>
          </cell>
          <cell r="E221">
            <v>47.12</v>
          </cell>
          <cell r="F221">
            <v>2389</v>
          </cell>
        </row>
        <row r="222">
          <cell r="B222" t="str">
            <v>Lovington (Cary Moor)</v>
          </cell>
          <cell r="C222">
            <v>96.85</v>
          </cell>
          <cell r="E222">
            <v>95.95</v>
          </cell>
          <cell r="F222">
            <v>4863</v>
          </cell>
        </row>
        <row r="223">
          <cell r="B223" t="str">
            <v>North Barrow (Cary Moor)</v>
          </cell>
          <cell r="C223">
            <v>65.989999999999995</v>
          </cell>
          <cell r="E223">
            <v>67.86</v>
          </cell>
          <cell r="F223">
            <v>3440</v>
          </cell>
        </row>
        <row r="224">
          <cell r="B224" t="str">
            <v>South Barrow (Cary Moor)</v>
          </cell>
          <cell r="C224">
            <v>78.89</v>
          </cell>
          <cell r="E224">
            <v>78.08</v>
          </cell>
          <cell r="F224">
            <v>3958</v>
          </cell>
        </row>
        <row r="225">
          <cell r="B225" t="str">
            <v>Castle Cary</v>
          </cell>
          <cell r="C225">
            <v>894.74</v>
          </cell>
          <cell r="E225">
            <v>873.24</v>
          </cell>
          <cell r="F225">
            <v>229142</v>
          </cell>
        </row>
        <row r="226">
          <cell r="B226" t="str">
            <v>Chaffcombe</v>
          </cell>
          <cell r="C226">
            <v>111.91</v>
          </cell>
          <cell r="E226">
            <v>110.91</v>
          </cell>
          <cell r="F226">
            <v>3000</v>
          </cell>
        </row>
        <row r="227">
          <cell r="B227" t="str">
            <v>Chard Town</v>
          </cell>
          <cell r="C227">
            <v>4660.4399999999996</v>
          </cell>
          <cell r="E227">
            <v>4582</v>
          </cell>
          <cell r="F227">
            <v>1151765</v>
          </cell>
        </row>
        <row r="228">
          <cell r="B228" t="str">
            <v>Charlton Horethorne</v>
          </cell>
          <cell r="C228">
            <v>304.33999999999997</v>
          </cell>
          <cell r="E228">
            <v>301.94</v>
          </cell>
          <cell r="F228">
            <v>9918</v>
          </cell>
        </row>
        <row r="229">
          <cell r="B229" t="str">
            <v>Charltons (The)</v>
          </cell>
          <cell r="C229">
            <v>439.11</v>
          </cell>
          <cell r="E229">
            <v>434.6</v>
          </cell>
          <cell r="F229">
            <v>28330</v>
          </cell>
        </row>
        <row r="230">
          <cell r="B230" t="str">
            <v>Charlton Musgrove</v>
          </cell>
          <cell r="C230">
            <v>207.29</v>
          </cell>
          <cell r="E230">
            <v>204.19</v>
          </cell>
          <cell r="F230">
            <v>7600</v>
          </cell>
        </row>
        <row r="231">
          <cell r="B231" t="str">
            <v>Chillington</v>
          </cell>
          <cell r="C231">
            <v>57.89</v>
          </cell>
          <cell r="E231">
            <v>58.4</v>
          </cell>
          <cell r="F231">
            <v>0</v>
          </cell>
        </row>
        <row r="232">
          <cell r="B232" t="str">
            <v>Chilthorne Domer</v>
          </cell>
          <cell r="C232">
            <v>203.15</v>
          </cell>
          <cell r="E232">
            <v>200.47</v>
          </cell>
          <cell r="F232">
            <v>9500</v>
          </cell>
        </row>
        <row r="233">
          <cell r="B233" t="str">
            <v>Chilton Cantelo &amp; Ashington</v>
          </cell>
          <cell r="C233">
            <v>48.52</v>
          </cell>
          <cell r="E233">
            <v>48.32</v>
          </cell>
          <cell r="F233">
            <v>0</v>
          </cell>
        </row>
        <row r="234">
          <cell r="B234" t="str">
            <v>Chiselborough</v>
          </cell>
          <cell r="C234">
            <v>150.87</v>
          </cell>
          <cell r="E234">
            <v>146.71</v>
          </cell>
          <cell r="F234">
            <v>9500</v>
          </cell>
        </row>
        <row r="235">
          <cell r="B235" t="str">
            <v>Closworth</v>
          </cell>
          <cell r="C235">
            <v>91.86</v>
          </cell>
          <cell r="E235">
            <v>92.69</v>
          </cell>
          <cell r="F235">
            <v>0</v>
          </cell>
        </row>
        <row r="236">
          <cell r="B236" t="str">
            <v>Combe St. Nicholas</v>
          </cell>
          <cell r="C236">
            <v>618.35</v>
          </cell>
          <cell r="E236">
            <v>608.96</v>
          </cell>
          <cell r="F236">
            <v>22000</v>
          </cell>
        </row>
        <row r="237">
          <cell r="B237" t="str">
            <v>Compton Dundon</v>
          </cell>
          <cell r="C237">
            <v>350.13</v>
          </cell>
          <cell r="E237">
            <v>328.45</v>
          </cell>
          <cell r="F237">
            <v>46400</v>
          </cell>
        </row>
        <row r="238">
          <cell r="B238" t="str">
            <v>Compton Pauncefoot &amp; Blackford</v>
          </cell>
          <cell r="C238">
            <v>85.29</v>
          </cell>
          <cell r="E238">
            <v>88.28</v>
          </cell>
          <cell r="F238">
            <v>1250</v>
          </cell>
        </row>
        <row r="239">
          <cell r="B239" t="str">
            <v>Corton Denham</v>
          </cell>
          <cell r="C239">
            <v>124.72</v>
          </cell>
          <cell r="E239">
            <v>122.89</v>
          </cell>
          <cell r="F239">
            <v>6500</v>
          </cell>
        </row>
        <row r="240">
          <cell r="B240" t="str">
            <v>Crewkerne Town</v>
          </cell>
          <cell r="C240">
            <v>2603.27</v>
          </cell>
          <cell r="E240">
            <v>2546.69</v>
          </cell>
          <cell r="F240">
            <v>637714</v>
          </cell>
        </row>
        <row r="241">
          <cell r="B241" t="str">
            <v>Cricket St. Thomas</v>
          </cell>
          <cell r="C241">
            <v>40.07</v>
          </cell>
          <cell r="E241">
            <v>40.880000000000003</v>
          </cell>
          <cell r="F241">
            <v>0</v>
          </cell>
        </row>
        <row r="242">
          <cell r="B242" t="str">
            <v>Cucklington</v>
          </cell>
          <cell r="C242">
            <v>100.36</v>
          </cell>
          <cell r="E242">
            <v>97.85</v>
          </cell>
          <cell r="F242">
            <v>3200</v>
          </cell>
        </row>
        <row r="243">
          <cell r="B243" t="str">
            <v>Cudworth</v>
          </cell>
          <cell r="C243">
            <v>29.65</v>
          </cell>
          <cell r="E243">
            <v>29.55</v>
          </cell>
          <cell r="F243">
            <v>0</v>
          </cell>
        </row>
        <row r="244">
          <cell r="B244" t="str">
            <v>Curry Mallet</v>
          </cell>
          <cell r="C244">
            <v>136.75</v>
          </cell>
          <cell r="E244">
            <v>137.6</v>
          </cell>
          <cell r="F244">
            <v>8838</v>
          </cell>
        </row>
        <row r="245">
          <cell r="B245" t="str">
            <v>Curry Rivel</v>
          </cell>
          <cell r="C245">
            <v>986.9</v>
          </cell>
          <cell r="E245">
            <v>989.85</v>
          </cell>
          <cell r="F245">
            <v>89500</v>
          </cell>
        </row>
        <row r="246">
          <cell r="B246" t="str">
            <v>Dinnington</v>
          </cell>
          <cell r="C246">
            <v>36.82</v>
          </cell>
          <cell r="E246">
            <v>31.29</v>
          </cell>
          <cell r="F246">
            <v>0</v>
          </cell>
        </row>
        <row r="247">
          <cell r="B247" t="str">
            <v>Donyatt</v>
          </cell>
          <cell r="C247">
            <v>171.85</v>
          </cell>
          <cell r="E247">
            <v>169.77</v>
          </cell>
          <cell r="F247">
            <v>14463</v>
          </cell>
        </row>
        <row r="248">
          <cell r="B248" t="str">
            <v>Dowlish Wake</v>
          </cell>
          <cell r="C248">
            <v>142.57</v>
          </cell>
          <cell r="E248">
            <v>139.05000000000001</v>
          </cell>
          <cell r="F248">
            <v>4200</v>
          </cell>
        </row>
        <row r="249">
          <cell r="B249" t="str">
            <v>Drayton</v>
          </cell>
          <cell r="C249">
            <v>192.2</v>
          </cell>
          <cell r="E249">
            <v>189.57</v>
          </cell>
          <cell r="F249">
            <v>10103</v>
          </cell>
        </row>
        <row r="250">
          <cell r="B250" t="str">
            <v>East Chinnock</v>
          </cell>
          <cell r="C250">
            <v>231.2</v>
          </cell>
          <cell r="E250">
            <v>229.74</v>
          </cell>
          <cell r="F250">
            <v>12500</v>
          </cell>
        </row>
        <row r="251">
          <cell r="B251" t="str">
            <v>East Coker</v>
          </cell>
          <cell r="C251">
            <v>824.47</v>
          </cell>
          <cell r="E251">
            <v>830.58</v>
          </cell>
          <cell r="F251">
            <v>75160</v>
          </cell>
        </row>
        <row r="252">
          <cell r="B252" t="str">
            <v>Fivehead &amp; Swell</v>
          </cell>
          <cell r="C252">
            <v>284.2</v>
          </cell>
          <cell r="E252">
            <v>277.27999999999997</v>
          </cell>
          <cell r="F252">
            <v>18999</v>
          </cell>
        </row>
        <row r="253">
          <cell r="B253" t="str">
            <v>Hambridge &amp; Westport</v>
          </cell>
          <cell r="C253">
            <v>222.12</v>
          </cell>
          <cell r="E253">
            <v>218.42</v>
          </cell>
          <cell r="F253">
            <v>25873</v>
          </cell>
        </row>
        <row r="254">
          <cell r="B254" t="str">
            <v>Hardington Mandeville</v>
          </cell>
          <cell r="C254">
            <v>286.58999999999997</v>
          </cell>
          <cell r="E254">
            <v>288.07</v>
          </cell>
          <cell r="F254">
            <v>16000</v>
          </cell>
        </row>
        <row r="255">
          <cell r="B255" t="str">
            <v>Haselbury Plucknett</v>
          </cell>
          <cell r="C255">
            <v>301.35000000000002</v>
          </cell>
          <cell r="E255">
            <v>294.33</v>
          </cell>
          <cell r="F255">
            <v>15618</v>
          </cell>
        </row>
        <row r="256">
          <cell r="B256" t="str">
            <v>Henstridge</v>
          </cell>
          <cell r="C256">
            <v>698.43</v>
          </cell>
          <cell r="E256">
            <v>689.4</v>
          </cell>
          <cell r="F256">
            <v>73470</v>
          </cell>
        </row>
        <row r="257">
          <cell r="B257" t="str">
            <v>High Ham</v>
          </cell>
          <cell r="C257">
            <v>432.32</v>
          </cell>
          <cell r="E257">
            <v>420.18</v>
          </cell>
          <cell r="F257">
            <v>41750</v>
          </cell>
        </row>
        <row r="258">
          <cell r="B258" t="str">
            <v>Hinton St. George</v>
          </cell>
          <cell r="C258">
            <v>237.96</v>
          </cell>
          <cell r="E258">
            <v>235.84</v>
          </cell>
          <cell r="F258">
            <v>21462</v>
          </cell>
        </row>
        <row r="259">
          <cell r="B259" t="str">
            <v>Horsington</v>
          </cell>
          <cell r="C259">
            <v>307.70999999999998</v>
          </cell>
          <cell r="E259">
            <v>300.22000000000003</v>
          </cell>
          <cell r="F259">
            <v>14278</v>
          </cell>
        </row>
        <row r="260">
          <cell r="B260" t="str">
            <v>Horton</v>
          </cell>
          <cell r="C260">
            <v>350.51</v>
          </cell>
          <cell r="E260">
            <v>342.45</v>
          </cell>
          <cell r="F260">
            <v>16000</v>
          </cell>
        </row>
        <row r="261">
          <cell r="B261" t="str">
            <v>Huish Episcopi</v>
          </cell>
          <cell r="C261">
            <v>1047.24</v>
          </cell>
          <cell r="E261">
            <v>1035.26</v>
          </cell>
          <cell r="F261">
            <v>88200</v>
          </cell>
        </row>
        <row r="262">
          <cell r="B262" t="str">
            <v>Ilchester</v>
          </cell>
          <cell r="C262">
            <v>772.97</v>
          </cell>
          <cell r="E262">
            <v>752.15</v>
          </cell>
          <cell r="F262">
            <v>35090</v>
          </cell>
        </row>
        <row r="263">
          <cell r="B263" t="str">
            <v>Ilminster Town</v>
          </cell>
          <cell r="C263">
            <v>2138.02</v>
          </cell>
          <cell r="E263">
            <v>2123.77</v>
          </cell>
          <cell r="F263">
            <v>506911</v>
          </cell>
        </row>
        <row r="264">
          <cell r="B264" t="str">
            <v>Ilton</v>
          </cell>
          <cell r="C264">
            <v>344.72</v>
          </cell>
          <cell r="E264">
            <v>341.55</v>
          </cell>
          <cell r="F264">
            <v>55000</v>
          </cell>
        </row>
        <row r="265">
          <cell r="B265" t="str">
            <v>Isle Abbotts</v>
          </cell>
          <cell r="C265">
            <v>90.45</v>
          </cell>
          <cell r="E265">
            <v>89.67</v>
          </cell>
          <cell r="F265">
            <v>9248</v>
          </cell>
        </row>
        <row r="266">
          <cell r="B266" t="str">
            <v>Isle Brewers</v>
          </cell>
          <cell r="C266">
            <v>65.84</v>
          </cell>
          <cell r="E266">
            <v>65.92</v>
          </cell>
          <cell r="F266">
            <v>0</v>
          </cell>
        </row>
        <row r="267">
          <cell r="B267" t="str">
            <v>Keinton Mandeville</v>
          </cell>
          <cell r="C267">
            <v>504.65</v>
          </cell>
          <cell r="E267">
            <v>497.78</v>
          </cell>
          <cell r="F267">
            <v>21804.07</v>
          </cell>
        </row>
        <row r="268">
          <cell r="B268" t="str">
            <v>Kingsbury Episcopi</v>
          </cell>
          <cell r="C268">
            <v>588.94000000000005</v>
          </cell>
          <cell r="E268">
            <v>585.77</v>
          </cell>
          <cell r="F268">
            <v>45760</v>
          </cell>
        </row>
        <row r="269">
          <cell r="B269" t="str">
            <v>Kingsdon</v>
          </cell>
          <cell r="C269">
            <v>190.62</v>
          </cell>
          <cell r="E269">
            <v>188.74</v>
          </cell>
          <cell r="F269">
            <v>25000</v>
          </cell>
        </row>
        <row r="270">
          <cell r="B270" t="str">
            <v>Kingstone</v>
          </cell>
          <cell r="C270">
            <v>57.25</v>
          </cell>
          <cell r="E270">
            <v>57</v>
          </cell>
          <cell r="F270">
            <v>0</v>
          </cell>
        </row>
        <row r="271">
          <cell r="B271" t="str">
            <v>Kingweston</v>
          </cell>
          <cell r="C271">
            <v>29.73</v>
          </cell>
          <cell r="E271">
            <v>29.83</v>
          </cell>
          <cell r="F271">
            <v>1000</v>
          </cell>
        </row>
        <row r="272">
          <cell r="B272" t="str">
            <v>Knowle St. Giles</v>
          </cell>
          <cell r="C272">
            <v>87.25</v>
          </cell>
          <cell r="E272">
            <v>82.76</v>
          </cell>
          <cell r="F272">
            <v>1450</v>
          </cell>
        </row>
        <row r="273">
          <cell r="B273" t="str">
            <v>Langport</v>
          </cell>
          <cell r="C273">
            <v>346.61</v>
          </cell>
          <cell r="E273">
            <v>337.09</v>
          </cell>
          <cell r="F273">
            <v>114795</v>
          </cell>
        </row>
        <row r="274">
          <cell r="B274" t="str">
            <v>Long Load</v>
          </cell>
          <cell r="C274">
            <v>146.72</v>
          </cell>
          <cell r="E274">
            <v>145.94999999999999</v>
          </cell>
          <cell r="F274">
            <v>10021</v>
          </cell>
        </row>
        <row r="275">
          <cell r="B275" t="str">
            <v>Long Sutton</v>
          </cell>
          <cell r="C275">
            <v>399.78</v>
          </cell>
          <cell r="E275">
            <v>398.73</v>
          </cell>
          <cell r="F275">
            <v>53120</v>
          </cell>
        </row>
        <row r="276">
          <cell r="B276" t="str">
            <v>Lopen</v>
          </cell>
          <cell r="C276">
            <v>115.04</v>
          </cell>
          <cell r="E276">
            <v>116.27</v>
          </cell>
          <cell r="F276">
            <v>9568</v>
          </cell>
        </row>
        <row r="277">
          <cell r="B277" t="str">
            <v>Marston Magna</v>
          </cell>
          <cell r="C277">
            <v>204.65</v>
          </cell>
          <cell r="E277">
            <v>205.78</v>
          </cell>
          <cell r="F277">
            <v>10449</v>
          </cell>
        </row>
        <row r="278">
          <cell r="B278" t="str">
            <v>Martock</v>
          </cell>
          <cell r="C278">
            <v>1787.87</v>
          </cell>
          <cell r="E278">
            <v>1767.92</v>
          </cell>
          <cell r="F278">
            <v>485219</v>
          </cell>
        </row>
        <row r="279">
          <cell r="B279" t="str">
            <v>Merriott</v>
          </cell>
          <cell r="C279">
            <v>776.95</v>
          </cell>
          <cell r="E279">
            <v>773.33</v>
          </cell>
          <cell r="F279">
            <v>48000</v>
          </cell>
        </row>
        <row r="280">
          <cell r="B280" t="str">
            <v>Milborne Port</v>
          </cell>
          <cell r="C280">
            <v>1220.99</v>
          </cell>
          <cell r="E280">
            <v>1198.29</v>
          </cell>
          <cell r="F280">
            <v>166411</v>
          </cell>
        </row>
        <row r="281">
          <cell r="B281" t="str">
            <v>Misterton</v>
          </cell>
          <cell r="C281">
            <v>405.16</v>
          </cell>
          <cell r="E281">
            <v>393.08</v>
          </cell>
          <cell r="F281">
            <v>23734</v>
          </cell>
        </row>
        <row r="282">
          <cell r="B282" t="str">
            <v>Montacute</v>
          </cell>
          <cell r="C282">
            <v>266.33</v>
          </cell>
          <cell r="E282">
            <v>258.97000000000003</v>
          </cell>
          <cell r="F282">
            <v>41593</v>
          </cell>
        </row>
        <row r="283">
          <cell r="B283" t="str">
            <v>Muchelney</v>
          </cell>
          <cell r="C283">
            <v>87.71</v>
          </cell>
          <cell r="E283">
            <v>86.65</v>
          </cell>
          <cell r="F283">
            <v>0</v>
          </cell>
        </row>
        <row r="284">
          <cell r="B284" t="str">
            <v>Mudford</v>
          </cell>
          <cell r="C284">
            <v>285.33999999999997</v>
          </cell>
          <cell r="E284">
            <v>286.47000000000003</v>
          </cell>
          <cell r="F284">
            <v>58100</v>
          </cell>
        </row>
        <row r="285">
          <cell r="B285" t="str">
            <v>North Cadbury</v>
          </cell>
          <cell r="C285">
            <v>470.11</v>
          </cell>
          <cell r="E285">
            <v>462.16</v>
          </cell>
          <cell r="F285">
            <v>20011</v>
          </cell>
        </row>
        <row r="286">
          <cell r="B286" t="str">
            <v>Yarlington (North Cadbury)</v>
          </cell>
          <cell r="C286">
            <v>60.71</v>
          </cell>
          <cell r="E286">
            <v>65.58</v>
          </cell>
          <cell r="F286">
            <v>2839</v>
          </cell>
        </row>
        <row r="287">
          <cell r="B287" t="str">
            <v>North Perrott</v>
          </cell>
          <cell r="C287">
            <v>132.24</v>
          </cell>
          <cell r="E287">
            <v>128.41</v>
          </cell>
          <cell r="F287">
            <v>8808</v>
          </cell>
        </row>
        <row r="288">
          <cell r="B288" t="str">
            <v>Holton (North Vale)</v>
          </cell>
          <cell r="C288">
            <v>125.42</v>
          </cell>
          <cell r="E288">
            <v>124.96</v>
          </cell>
          <cell r="F288">
            <v>3298</v>
          </cell>
        </row>
        <row r="289">
          <cell r="B289" t="str">
            <v>Maperton (North Vale)</v>
          </cell>
          <cell r="C289">
            <v>62.83</v>
          </cell>
          <cell r="E289">
            <v>63.36</v>
          </cell>
          <cell r="F289">
            <v>1672</v>
          </cell>
        </row>
        <row r="290">
          <cell r="B290" t="str">
            <v>North Cheriton (North Vale)</v>
          </cell>
          <cell r="C290">
            <v>105.68</v>
          </cell>
          <cell r="E290">
            <v>105.2</v>
          </cell>
          <cell r="F290">
            <v>4851</v>
          </cell>
        </row>
        <row r="291">
          <cell r="B291" t="str">
            <v>Norton sub Hamdon</v>
          </cell>
          <cell r="C291">
            <v>335.84</v>
          </cell>
          <cell r="E291">
            <v>326.3</v>
          </cell>
          <cell r="F291">
            <v>45000</v>
          </cell>
        </row>
        <row r="292">
          <cell r="B292" t="str">
            <v>Odcombe</v>
          </cell>
          <cell r="C292">
            <v>303.63</v>
          </cell>
          <cell r="E292">
            <v>297.33999999999997</v>
          </cell>
          <cell r="F292">
            <v>22793</v>
          </cell>
        </row>
        <row r="293">
          <cell r="B293" t="str">
            <v>Pen Selwood</v>
          </cell>
          <cell r="C293">
            <v>177.03</v>
          </cell>
          <cell r="E293">
            <v>174.14</v>
          </cell>
          <cell r="F293">
            <v>6202</v>
          </cell>
        </row>
        <row r="294">
          <cell r="B294" t="str">
            <v>Pitcombe</v>
          </cell>
          <cell r="C294">
            <v>206.17</v>
          </cell>
          <cell r="E294">
            <v>202.12</v>
          </cell>
          <cell r="F294">
            <v>8020</v>
          </cell>
        </row>
        <row r="295">
          <cell r="B295" t="str">
            <v>Pitney</v>
          </cell>
          <cell r="C295">
            <v>194.15</v>
          </cell>
          <cell r="E295">
            <v>183.95</v>
          </cell>
          <cell r="F295">
            <v>5940</v>
          </cell>
        </row>
        <row r="296">
          <cell r="B296" t="str">
            <v>Puckington</v>
          </cell>
          <cell r="C296">
            <v>52.09</v>
          </cell>
          <cell r="E296">
            <v>53.92</v>
          </cell>
          <cell r="F296">
            <v>0</v>
          </cell>
        </row>
        <row r="297">
          <cell r="B297" t="str">
            <v>Queen Camel</v>
          </cell>
          <cell r="C297">
            <v>344.66</v>
          </cell>
          <cell r="E297">
            <v>346.87</v>
          </cell>
          <cell r="F297">
            <v>24000</v>
          </cell>
        </row>
        <row r="298">
          <cell r="B298" t="str">
            <v>Rimpton</v>
          </cell>
          <cell r="C298">
            <v>119.7</v>
          </cell>
          <cell r="E298">
            <v>117.57</v>
          </cell>
          <cell r="F298">
            <v>8112</v>
          </cell>
        </row>
        <row r="299">
          <cell r="B299" t="str">
            <v>Seavington St. Mary</v>
          </cell>
          <cell r="C299">
            <v>177.46</v>
          </cell>
          <cell r="E299">
            <v>174.64</v>
          </cell>
          <cell r="F299">
            <v>27897.25</v>
          </cell>
        </row>
        <row r="300">
          <cell r="B300" t="str">
            <v>Seavington St. Michael</v>
          </cell>
          <cell r="C300">
            <v>59.48</v>
          </cell>
          <cell r="E300">
            <v>60.01</v>
          </cell>
          <cell r="F300">
            <v>9610.26</v>
          </cell>
        </row>
        <row r="301">
          <cell r="B301" t="str">
            <v>Shepton Beauchamp</v>
          </cell>
          <cell r="C301">
            <v>313.72000000000003</v>
          </cell>
          <cell r="E301">
            <v>304.74</v>
          </cell>
          <cell r="F301">
            <v>40000</v>
          </cell>
        </row>
        <row r="302">
          <cell r="B302" t="str">
            <v>Shepton Montague</v>
          </cell>
          <cell r="C302">
            <v>98.21</v>
          </cell>
          <cell r="E302">
            <v>96.83</v>
          </cell>
          <cell r="F302">
            <v>6000</v>
          </cell>
        </row>
        <row r="303">
          <cell r="B303" t="str">
            <v>Somerton</v>
          </cell>
          <cell r="C303">
            <v>2190.0100000000002</v>
          </cell>
          <cell r="E303">
            <v>2140.0300000000002</v>
          </cell>
          <cell r="F303">
            <v>625592</v>
          </cell>
        </row>
        <row r="304">
          <cell r="B304" t="str">
            <v xml:space="preserve">South Cadbury and Sutton Montis </v>
          </cell>
          <cell r="C304">
            <v>165.12</v>
          </cell>
          <cell r="E304">
            <v>166.05</v>
          </cell>
          <cell r="F304">
            <v>7900</v>
          </cell>
        </row>
        <row r="305">
          <cell r="B305" t="str">
            <v>South Petherton</v>
          </cell>
          <cell r="C305">
            <v>1555.81</v>
          </cell>
          <cell r="E305">
            <v>1552.18</v>
          </cell>
          <cell r="F305">
            <v>297700</v>
          </cell>
        </row>
        <row r="306">
          <cell r="B306" t="str">
            <v>Sparkford</v>
          </cell>
          <cell r="C306">
            <v>362.21</v>
          </cell>
          <cell r="E306">
            <v>364.41</v>
          </cell>
          <cell r="F306">
            <v>19306</v>
          </cell>
        </row>
        <row r="307">
          <cell r="B307" t="str">
            <v>Stocklinch</v>
          </cell>
          <cell r="C307">
            <v>62.32</v>
          </cell>
          <cell r="E307">
            <v>61</v>
          </cell>
          <cell r="F307">
            <v>3000</v>
          </cell>
        </row>
        <row r="308">
          <cell r="B308" t="str">
            <v>Stoke sub Hamdon</v>
          </cell>
          <cell r="C308">
            <v>771.37</v>
          </cell>
          <cell r="E308">
            <v>766.88</v>
          </cell>
          <cell r="F308">
            <v>97280.8</v>
          </cell>
        </row>
        <row r="309">
          <cell r="B309" t="str">
            <v>Stoke Trister &amp; Bayford</v>
          </cell>
          <cell r="C309">
            <v>172.13</v>
          </cell>
          <cell r="E309">
            <v>169.9</v>
          </cell>
          <cell r="F309">
            <v>11000</v>
          </cell>
        </row>
        <row r="310">
          <cell r="B310" t="str">
            <v>Tatworth and Forton</v>
          </cell>
          <cell r="C310">
            <v>1018.47</v>
          </cell>
          <cell r="E310">
            <v>1009.42</v>
          </cell>
          <cell r="F310">
            <v>65000</v>
          </cell>
        </row>
        <row r="311">
          <cell r="B311" t="str">
            <v>Tintinhull</v>
          </cell>
          <cell r="C311">
            <v>356.44</v>
          </cell>
          <cell r="E311">
            <v>359.45</v>
          </cell>
          <cell r="F311">
            <v>49650</v>
          </cell>
        </row>
        <row r="312">
          <cell r="B312" t="str">
            <v>Wambrook</v>
          </cell>
          <cell r="C312">
            <v>95.5</v>
          </cell>
          <cell r="E312">
            <v>95.48</v>
          </cell>
          <cell r="F312">
            <v>0</v>
          </cell>
        </row>
        <row r="313">
          <cell r="B313" t="str">
            <v>Wayford</v>
          </cell>
          <cell r="C313">
            <v>52.74</v>
          </cell>
          <cell r="E313">
            <v>53.79</v>
          </cell>
          <cell r="F313">
            <v>3600</v>
          </cell>
        </row>
        <row r="314">
          <cell r="B314" t="str">
            <v>West Camel</v>
          </cell>
          <cell r="C314">
            <v>191.42</v>
          </cell>
          <cell r="E314">
            <v>187.01</v>
          </cell>
          <cell r="F314">
            <v>11220</v>
          </cell>
        </row>
        <row r="315">
          <cell r="B315" t="str">
            <v>West &amp; Middle Chinnock</v>
          </cell>
          <cell r="C315">
            <v>252.99</v>
          </cell>
          <cell r="E315">
            <v>249.84</v>
          </cell>
          <cell r="F315">
            <v>19500</v>
          </cell>
        </row>
        <row r="316">
          <cell r="B316" t="str">
            <v>West Coker</v>
          </cell>
          <cell r="C316">
            <v>903.66</v>
          </cell>
          <cell r="E316">
            <v>888.2</v>
          </cell>
          <cell r="F316">
            <v>66500</v>
          </cell>
        </row>
        <row r="317">
          <cell r="B317" t="str">
            <v>West Crewkerne</v>
          </cell>
          <cell r="C317">
            <v>234.75</v>
          </cell>
          <cell r="E317">
            <v>225.36</v>
          </cell>
          <cell r="F317">
            <v>6655</v>
          </cell>
        </row>
        <row r="318">
          <cell r="B318" t="str">
            <v>Whitelackington</v>
          </cell>
          <cell r="C318">
            <v>78.14</v>
          </cell>
          <cell r="E318">
            <v>78.400000000000006</v>
          </cell>
          <cell r="F318">
            <v>5000</v>
          </cell>
        </row>
        <row r="319">
          <cell r="B319" t="str">
            <v>Whitestaunton</v>
          </cell>
          <cell r="C319">
            <v>115.22</v>
          </cell>
          <cell r="E319">
            <v>117.96</v>
          </cell>
          <cell r="F319">
            <v>0</v>
          </cell>
        </row>
        <row r="320">
          <cell r="B320" t="str">
            <v>Wincanton Town</v>
          </cell>
          <cell r="C320">
            <v>2283.98</v>
          </cell>
          <cell r="E320">
            <v>2259.9700000000003</v>
          </cell>
          <cell r="F320">
            <v>442352</v>
          </cell>
        </row>
        <row r="321">
          <cell r="B321" t="str">
            <v>Winsham</v>
          </cell>
          <cell r="C321">
            <v>309.89999999999998</v>
          </cell>
          <cell r="E321">
            <v>306.07</v>
          </cell>
          <cell r="F321">
            <v>25400</v>
          </cell>
        </row>
        <row r="322">
          <cell r="B322" t="str">
            <v xml:space="preserve">Yeovil Town </v>
          </cell>
          <cell r="C322">
            <v>9492.17</v>
          </cell>
          <cell r="E322">
            <v>9199.49</v>
          </cell>
          <cell r="F322">
            <v>2537412</v>
          </cell>
        </row>
        <row r="323">
          <cell r="B323" t="str">
            <v>Yeovil Without</v>
          </cell>
          <cell r="C323">
            <v>3234.27</v>
          </cell>
          <cell r="E323">
            <v>3356.58</v>
          </cell>
          <cell r="F323">
            <v>139734</v>
          </cell>
        </row>
        <row r="324">
          <cell r="B324" t="str">
            <v>Yeovilton &amp; District</v>
          </cell>
          <cell r="C324">
            <v>272.74</v>
          </cell>
          <cell r="E324">
            <v>279.72000000000003</v>
          </cell>
          <cell r="F324">
            <v>7234</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hyperlink" Target="mailto:stoketristerpc@gmail.com" TargetMode="External"/><Relationship Id="rId2" Type="http://schemas.openxmlformats.org/officeDocument/2006/relationships/hyperlink" Target="mailto:stoketristerpc@gmail.com" TargetMode="External"/><Relationship Id="rId1" Type="http://schemas.openxmlformats.org/officeDocument/2006/relationships/hyperlink" Target="mailto:parish.precepts@somerset.gov.uk"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hyperlink" Target="mailto:parish.precepts@somerset.gov.u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F83CA-CAC2-4A46-95C4-F2CC1AD3218E}">
  <sheetPr>
    <pageSetUpPr fitToPage="1"/>
  </sheetPr>
  <dimension ref="B1:F18"/>
  <sheetViews>
    <sheetView workbookViewId="0">
      <selection activeCell="C13" sqref="C13"/>
    </sheetView>
  </sheetViews>
  <sheetFormatPr defaultRowHeight="14.5" x14ac:dyDescent="0.35"/>
  <cols>
    <col min="2" max="2" width="53.7265625" bestFit="1" customWidth="1"/>
    <col min="3" max="3" width="13.26953125" bestFit="1" customWidth="1"/>
    <col min="4" max="5" width="13.7265625" bestFit="1" customWidth="1"/>
    <col min="6" max="6" width="39.54296875" customWidth="1"/>
  </cols>
  <sheetData>
    <row r="1" spans="2:6" ht="23.5" x14ac:dyDescent="0.35">
      <c r="B1" s="73" t="s">
        <v>117</v>
      </c>
      <c r="C1" s="50"/>
      <c r="D1" s="51"/>
      <c r="E1" s="52"/>
    </row>
    <row r="2" spans="2:6" ht="15.5" x14ac:dyDescent="0.35">
      <c r="B2" s="53" t="s">
        <v>118</v>
      </c>
      <c r="C2" s="54" t="s">
        <v>141</v>
      </c>
      <c r="D2" s="54" t="s">
        <v>140</v>
      </c>
      <c r="E2" s="75">
        <f>'Expenses Budget 2024 25'!M39</f>
        <v>13423.9</v>
      </c>
    </row>
    <row r="3" spans="2:6" ht="15.5" x14ac:dyDescent="0.35">
      <c r="B3" s="53"/>
      <c r="C3" s="54"/>
      <c r="D3" s="54"/>
      <c r="E3" s="56"/>
    </row>
    <row r="4" spans="2:6" ht="15.5" x14ac:dyDescent="0.35">
      <c r="B4" s="57" t="s">
        <v>119</v>
      </c>
      <c r="C4" s="58"/>
      <c r="D4" s="59"/>
      <c r="E4" s="60"/>
    </row>
    <row r="5" spans="2:6" ht="15.5" x14ac:dyDescent="0.35">
      <c r="B5" s="53" t="s">
        <v>120</v>
      </c>
      <c r="C5" s="61">
        <v>10000</v>
      </c>
      <c r="D5" s="74">
        <v>10000</v>
      </c>
      <c r="E5" s="62"/>
    </row>
    <row r="6" spans="2:6" ht="15.5" x14ac:dyDescent="0.35">
      <c r="B6" s="53" t="s">
        <v>121</v>
      </c>
      <c r="C6" s="77">
        <v>4238.8</v>
      </c>
      <c r="D6" s="74">
        <v>4238.8</v>
      </c>
      <c r="E6" s="63"/>
    </row>
    <row r="7" spans="2:6" ht="15.5" x14ac:dyDescent="0.35">
      <c r="B7" s="53" t="s">
        <v>139</v>
      </c>
      <c r="C7" s="77">
        <v>0</v>
      </c>
      <c r="D7" s="74">
        <v>15000</v>
      </c>
      <c r="E7" s="63"/>
    </row>
    <row r="8" spans="2:6" ht="15.5" x14ac:dyDescent="0.35">
      <c r="B8" s="53" t="s">
        <v>151</v>
      </c>
      <c r="C8" s="77">
        <v>0</v>
      </c>
      <c r="D8" s="59">
        <v>3825.6</v>
      </c>
      <c r="E8" s="63"/>
    </row>
    <row r="9" spans="2:6" ht="15.5" x14ac:dyDescent="0.35">
      <c r="B9" s="53" t="s">
        <v>122</v>
      </c>
      <c r="C9" s="58"/>
      <c r="D9" s="59"/>
      <c r="E9" s="55">
        <f>SUM(D5:D8)</f>
        <v>33064.400000000001</v>
      </c>
    </row>
    <row r="10" spans="2:6" ht="29" x14ac:dyDescent="0.35">
      <c r="B10" s="53" t="s">
        <v>123</v>
      </c>
      <c r="C10" s="58"/>
      <c r="D10" s="64"/>
      <c r="E10" s="65">
        <f>E11-E2-E9</f>
        <v>9017.2399999999907</v>
      </c>
      <c r="F10" s="36" t="s">
        <v>144</v>
      </c>
    </row>
    <row r="11" spans="2:6" ht="16" thickBot="1" x14ac:dyDescent="0.4">
      <c r="B11" s="66" t="s">
        <v>5</v>
      </c>
      <c r="C11" s="58"/>
      <c r="D11" s="67"/>
      <c r="E11" s="68">
        <f>E18</f>
        <v>55505.539999999994</v>
      </c>
    </row>
    <row r="12" spans="2:6" ht="16" thickTop="1" x14ac:dyDescent="0.35">
      <c r="B12" s="53"/>
      <c r="C12" s="61"/>
      <c r="D12" s="59"/>
      <c r="E12" s="63"/>
    </row>
    <row r="13" spans="2:6" ht="15.5" x14ac:dyDescent="0.35">
      <c r="B13" s="53"/>
      <c r="C13" s="61"/>
      <c r="D13" s="59"/>
      <c r="E13" s="63"/>
    </row>
    <row r="14" spans="2:6" ht="29" x14ac:dyDescent="0.35">
      <c r="B14" s="53" t="s">
        <v>124</v>
      </c>
      <c r="C14" s="58"/>
      <c r="D14" s="64"/>
      <c r="E14" s="75">
        <v>11000</v>
      </c>
      <c r="F14" s="36" t="s">
        <v>148</v>
      </c>
    </row>
    <row r="15" spans="2:6" ht="15.5" x14ac:dyDescent="0.35">
      <c r="B15" s="53" t="s">
        <v>125</v>
      </c>
      <c r="C15" s="58"/>
      <c r="D15" s="64"/>
      <c r="E15" s="55">
        <f>18000/100*3.4</f>
        <v>612</v>
      </c>
      <c r="F15" t="s">
        <v>143</v>
      </c>
    </row>
    <row r="16" spans="2:6" ht="15.5" x14ac:dyDescent="0.35">
      <c r="B16" s="53" t="s">
        <v>126</v>
      </c>
      <c r="C16" s="58"/>
      <c r="D16" s="64"/>
      <c r="E16" s="55">
        <f>'Ac 00956598 Current'!O88</f>
        <v>146.51999999999998</v>
      </c>
    </row>
    <row r="17" spans="2:6" ht="29" x14ac:dyDescent="0.35">
      <c r="B17" s="53" t="s">
        <v>149</v>
      </c>
      <c r="C17" s="58"/>
      <c r="D17" s="64"/>
      <c r="E17" s="55">
        <f>44853.7-1106.68</f>
        <v>43747.02</v>
      </c>
      <c r="F17" s="36" t="s">
        <v>127</v>
      </c>
    </row>
    <row r="18" spans="2:6" ht="16" thickBot="1" x14ac:dyDescent="0.4">
      <c r="B18" s="69" t="s">
        <v>5</v>
      </c>
      <c r="C18" s="70"/>
      <c r="D18" s="71"/>
      <c r="E18" s="72">
        <f>SUM(E14:E17)</f>
        <v>55505.539999999994</v>
      </c>
    </row>
  </sheetData>
  <pageMargins left="0.7" right="0.7" top="0.75" bottom="0.75" header="0.3" footer="0.3"/>
  <pageSetup scale="9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1518E-D19E-448B-ABDC-A2B36C0027E9}">
  <sheetPr>
    <pageSetUpPr fitToPage="1"/>
  </sheetPr>
  <dimension ref="B2:F20"/>
  <sheetViews>
    <sheetView topLeftCell="A4" workbookViewId="0">
      <selection activeCell="F17" sqref="F17"/>
    </sheetView>
  </sheetViews>
  <sheetFormatPr defaultRowHeight="14.5" x14ac:dyDescent="0.35"/>
  <cols>
    <col min="2" max="2" width="12.453125" bestFit="1" customWidth="1"/>
    <col min="3" max="3" width="19.7265625" customWidth="1"/>
  </cols>
  <sheetData>
    <row r="2" spans="2:6" x14ac:dyDescent="0.35">
      <c r="B2" s="4" t="s">
        <v>22</v>
      </c>
    </row>
    <row r="3" spans="2:6" x14ac:dyDescent="0.35">
      <c r="D3" t="s">
        <v>20</v>
      </c>
      <c r="F3" s="5">
        <v>9678.32</v>
      </c>
    </row>
    <row r="4" spans="2:6" x14ac:dyDescent="0.35">
      <c r="D4" t="s">
        <v>18</v>
      </c>
      <c r="E4" t="s">
        <v>19</v>
      </c>
      <c r="F4" t="s">
        <v>6</v>
      </c>
    </row>
    <row r="5" spans="2:6" x14ac:dyDescent="0.35">
      <c r="B5" s="1">
        <v>45391</v>
      </c>
      <c r="C5" t="s">
        <v>17</v>
      </c>
      <c r="E5">
        <v>10</v>
      </c>
      <c r="F5">
        <f>F3-D5+E5</f>
        <v>9688.32</v>
      </c>
    </row>
    <row r="6" spans="2:6" x14ac:dyDescent="0.35">
      <c r="B6" s="1">
        <v>45421</v>
      </c>
      <c r="C6" t="s">
        <v>17</v>
      </c>
      <c r="E6">
        <v>10.35</v>
      </c>
      <c r="F6">
        <f t="shared" ref="F6:F11" si="0">F5-D6+E6</f>
        <v>9698.67</v>
      </c>
    </row>
    <row r="7" spans="2:6" x14ac:dyDescent="0.35">
      <c r="B7" s="1">
        <v>45453</v>
      </c>
      <c r="C7" t="s">
        <v>17</v>
      </c>
      <c r="E7">
        <v>11.05</v>
      </c>
      <c r="F7">
        <f t="shared" si="0"/>
        <v>9709.7199999999993</v>
      </c>
    </row>
    <row r="8" spans="2:6" x14ac:dyDescent="0.35">
      <c r="B8" s="1">
        <v>45482</v>
      </c>
      <c r="C8" t="s">
        <v>17</v>
      </c>
      <c r="E8">
        <v>10.029999999999999</v>
      </c>
      <c r="F8">
        <f t="shared" si="0"/>
        <v>9719.75</v>
      </c>
    </row>
    <row r="9" spans="2:6" x14ac:dyDescent="0.35">
      <c r="B9" s="1">
        <v>45513</v>
      </c>
      <c r="C9" t="s">
        <v>17</v>
      </c>
      <c r="E9">
        <v>9.61</v>
      </c>
      <c r="F9">
        <f t="shared" si="0"/>
        <v>9729.36</v>
      </c>
    </row>
    <row r="10" spans="2:6" x14ac:dyDescent="0.35">
      <c r="B10" s="1">
        <v>45544</v>
      </c>
      <c r="C10" t="s">
        <v>17</v>
      </c>
      <c r="E10">
        <v>8.26</v>
      </c>
      <c r="F10">
        <f t="shared" si="0"/>
        <v>9737.6200000000008</v>
      </c>
    </row>
    <row r="11" spans="2:6" x14ac:dyDescent="0.35">
      <c r="B11" s="1">
        <v>45574</v>
      </c>
      <c r="C11" t="s">
        <v>17</v>
      </c>
      <c r="E11">
        <v>8</v>
      </c>
      <c r="F11">
        <f t="shared" si="0"/>
        <v>9745.6200000000008</v>
      </c>
    </row>
    <row r="12" spans="2:6" x14ac:dyDescent="0.35">
      <c r="B12" s="1">
        <v>45607</v>
      </c>
      <c r="C12" t="s">
        <v>17</v>
      </c>
      <c r="E12">
        <v>8.81</v>
      </c>
      <c r="F12">
        <f t="shared" ref="F12:F18" si="1">F11-D12+E12</f>
        <v>9754.43</v>
      </c>
    </row>
    <row r="13" spans="2:6" x14ac:dyDescent="0.35">
      <c r="B13" s="1">
        <v>45608</v>
      </c>
      <c r="C13" t="s">
        <v>654</v>
      </c>
      <c r="D13">
        <v>5000</v>
      </c>
      <c r="F13">
        <f t="shared" si="1"/>
        <v>4754.43</v>
      </c>
    </row>
    <row r="14" spans="2:6" x14ac:dyDescent="0.35">
      <c r="B14" s="1">
        <v>45635</v>
      </c>
      <c r="C14" t="s">
        <v>17</v>
      </c>
      <c r="E14">
        <v>3.65</v>
      </c>
      <c r="F14">
        <f t="shared" si="1"/>
        <v>4758.08</v>
      </c>
    </row>
    <row r="15" spans="2:6" x14ac:dyDescent="0.35">
      <c r="B15" s="1">
        <v>45666</v>
      </c>
      <c r="C15" t="s">
        <v>17</v>
      </c>
      <c r="E15">
        <v>4.04</v>
      </c>
      <c r="F15">
        <f t="shared" si="1"/>
        <v>4762.12</v>
      </c>
    </row>
    <row r="16" spans="2:6" x14ac:dyDescent="0.35">
      <c r="B16" s="1">
        <v>45698</v>
      </c>
      <c r="C16" t="s">
        <v>17</v>
      </c>
      <c r="E16">
        <v>4.18</v>
      </c>
      <c r="F16">
        <f t="shared" si="1"/>
        <v>4766.3</v>
      </c>
    </row>
    <row r="17" spans="2:6" x14ac:dyDescent="0.35">
      <c r="B17" s="1">
        <v>45726</v>
      </c>
      <c r="C17" t="s">
        <v>17</v>
      </c>
      <c r="E17">
        <v>3.66</v>
      </c>
      <c r="F17">
        <f t="shared" si="1"/>
        <v>4769.96</v>
      </c>
    </row>
    <row r="18" spans="2:6" x14ac:dyDescent="0.35">
      <c r="B18" s="1"/>
      <c r="F18">
        <f t="shared" si="1"/>
        <v>4769.96</v>
      </c>
    </row>
    <row r="19" spans="2:6" ht="15" thickBot="1" x14ac:dyDescent="0.4">
      <c r="C19" s="2" t="s">
        <v>5</v>
      </c>
      <c r="D19" s="3">
        <f>SUM(D5:D18)</f>
        <v>5000</v>
      </c>
      <c r="E19" s="3">
        <f>SUM(E5:E18)</f>
        <v>91.640000000000015</v>
      </c>
      <c r="F19" s="3">
        <f>F18</f>
        <v>4769.96</v>
      </c>
    </row>
    <row r="20" spans="2:6" ht="15" thickTop="1" x14ac:dyDescent="0.35"/>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F9328-7D60-4BCF-9BE8-A83D300081E2}">
  <sheetPr>
    <pageSetUpPr fitToPage="1"/>
  </sheetPr>
  <dimension ref="B2:F20"/>
  <sheetViews>
    <sheetView topLeftCell="A4" workbookViewId="0">
      <selection activeCell="F18" sqref="F18"/>
    </sheetView>
  </sheetViews>
  <sheetFormatPr defaultRowHeight="14.5" x14ac:dyDescent="0.35"/>
  <cols>
    <col min="2" max="2" width="10.7265625" bestFit="1" customWidth="1"/>
    <col min="3" max="3" width="16.26953125" bestFit="1" customWidth="1"/>
  </cols>
  <sheetData>
    <row r="2" spans="2:6" x14ac:dyDescent="0.35">
      <c r="B2" s="4" t="s">
        <v>21</v>
      </c>
    </row>
    <row r="3" spans="2:6" x14ac:dyDescent="0.35">
      <c r="D3" t="s">
        <v>20</v>
      </c>
      <c r="F3" s="5">
        <v>5802.58</v>
      </c>
    </row>
    <row r="4" spans="2:6" x14ac:dyDescent="0.35">
      <c r="D4" t="s">
        <v>18</v>
      </c>
      <c r="E4" t="s">
        <v>19</v>
      </c>
      <c r="F4" t="s">
        <v>6</v>
      </c>
    </row>
    <row r="5" spans="2:6" x14ac:dyDescent="0.35">
      <c r="B5" s="1">
        <v>45391</v>
      </c>
      <c r="C5" t="s">
        <v>17</v>
      </c>
      <c r="E5">
        <v>5.99</v>
      </c>
      <c r="F5">
        <f>F3-D5+E5</f>
        <v>5808.57</v>
      </c>
    </row>
    <row r="6" spans="2:6" x14ac:dyDescent="0.35">
      <c r="B6" s="1">
        <v>45393</v>
      </c>
      <c r="C6" t="s">
        <v>525</v>
      </c>
      <c r="E6">
        <v>240</v>
      </c>
      <c r="F6">
        <f>F5-D6+E6</f>
        <v>6048.57</v>
      </c>
    </row>
    <row r="7" spans="2:6" x14ac:dyDescent="0.35">
      <c r="B7" s="1">
        <v>45421</v>
      </c>
      <c r="C7" t="s">
        <v>17</v>
      </c>
      <c r="E7">
        <v>6.45</v>
      </c>
      <c r="F7">
        <f>F6-D7+E7</f>
        <v>6055.0199999999995</v>
      </c>
    </row>
    <row r="8" spans="2:6" x14ac:dyDescent="0.35">
      <c r="B8" s="1">
        <v>45453</v>
      </c>
      <c r="C8" t="s">
        <v>17</v>
      </c>
      <c r="E8">
        <v>6.9</v>
      </c>
      <c r="F8">
        <f t="shared" ref="F8:F18" si="0">F7-D8+E8</f>
        <v>6061.9199999999992</v>
      </c>
    </row>
    <row r="9" spans="2:6" x14ac:dyDescent="0.35">
      <c r="B9" s="1">
        <v>45482</v>
      </c>
      <c r="C9" t="s">
        <v>17</v>
      </c>
      <c r="E9">
        <v>6.26</v>
      </c>
      <c r="F9">
        <f t="shared" si="0"/>
        <v>6068.1799999999994</v>
      </c>
    </row>
    <row r="10" spans="2:6" x14ac:dyDescent="0.35">
      <c r="B10" s="1">
        <v>45509</v>
      </c>
      <c r="C10" t="s">
        <v>584</v>
      </c>
      <c r="E10">
        <v>240</v>
      </c>
      <c r="F10">
        <f t="shared" si="0"/>
        <v>6308.1799999999994</v>
      </c>
    </row>
    <row r="11" spans="2:6" x14ac:dyDescent="0.35">
      <c r="B11" s="1">
        <v>45513</v>
      </c>
      <c r="C11" t="s">
        <v>17</v>
      </c>
      <c r="E11">
        <v>6.03</v>
      </c>
      <c r="F11">
        <f t="shared" si="0"/>
        <v>6314.2099999999991</v>
      </c>
    </row>
    <row r="12" spans="2:6" x14ac:dyDescent="0.35">
      <c r="B12" s="1">
        <v>45544</v>
      </c>
      <c r="C12" t="s">
        <v>17</v>
      </c>
      <c r="E12">
        <v>5.36</v>
      </c>
      <c r="F12">
        <f t="shared" si="0"/>
        <v>6319.5699999999988</v>
      </c>
    </row>
    <row r="13" spans="2:6" x14ac:dyDescent="0.35">
      <c r="B13" s="1">
        <v>45574</v>
      </c>
      <c r="C13" t="s">
        <v>17</v>
      </c>
      <c r="E13">
        <v>5.19</v>
      </c>
      <c r="F13">
        <f t="shared" si="0"/>
        <v>6324.7599999999984</v>
      </c>
    </row>
    <row r="14" spans="2:6" x14ac:dyDescent="0.35">
      <c r="B14" s="1">
        <v>45607</v>
      </c>
      <c r="C14" t="s">
        <v>17</v>
      </c>
      <c r="E14">
        <v>5.72</v>
      </c>
      <c r="F14">
        <f t="shared" si="0"/>
        <v>6330.4799999999987</v>
      </c>
    </row>
    <row r="15" spans="2:6" x14ac:dyDescent="0.35">
      <c r="B15" s="1">
        <v>45635</v>
      </c>
      <c r="C15" t="s">
        <v>17</v>
      </c>
      <c r="E15">
        <v>4.8600000000000003</v>
      </c>
      <c r="F15">
        <f t="shared" si="0"/>
        <v>6335.3399999999983</v>
      </c>
    </row>
    <row r="16" spans="2:6" x14ac:dyDescent="0.35">
      <c r="B16" s="1">
        <v>45666</v>
      </c>
      <c r="C16" t="s">
        <v>17</v>
      </c>
      <c r="E16">
        <v>5.38</v>
      </c>
      <c r="F16">
        <f t="shared" si="0"/>
        <v>6340.7199999999984</v>
      </c>
    </row>
    <row r="17" spans="2:6" x14ac:dyDescent="0.35">
      <c r="B17" s="1">
        <v>45698</v>
      </c>
      <c r="C17" t="s">
        <v>17</v>
      </c>
      <c r="E17">
        <v>5.56</v>
      </c>
      <c r="F17">
        <f t="shared" si="0"/>
        <v>6346.2799999999988</v>
      </c>
    </row>
    <row r="18" spans="2:6" x14ac:dyDescent="0.35">
      <c r="B18" s="1">
        <v>45726</v>
      </c>
      <c r="C18" t="s">
        <v>17</v>
      </c>
      <c r="E18">
        <v>4.87</v>
      </c>
      <c r="F18">
        <f t="shared" si="0"/>
        <v>6351.1499999999987</v>
      </c>
    </row>
    <row r="19" spans="2:6" ht="15" thickBot="1" x14ac:dyDescent="0.4">
      <c r="C19" s="2" t="s">
        <v>5</v>
      </c>
      <c r="D19" s="3">
        <f>SUM(D5:D18)</f>
        <v>0</v>
      </c>
      <c r="E19" s="3">
        <f>SUM(E5:E18)</f>
        <v>548.56999999999994</v>
      </c>
      <c r="F19" s="3">
        <f>F18</f>
        <v>6351.1499999999987</v>
      </c>
    </row>
    <row r="20" spans="2:6" ht="15" thickTop="1" x14ac:dyDescent="0.3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F3C40-A823-4126-8C03-CA338DA82675}">
  <sheetPr>
    <pageSetUpPr fitToPage="1"/>
  </sheetPr>
  <dimension ref="A1:P390"/>
  <sheetViews>
    <sheetView workbookViewId="0">
      <selection activeCell="B10" sqref="B10:O10"/>
    </sheetView>
  </sheetViews>
  <sheetFormatPr defaultColWidth="11" defaultRowHeight="15.5" x14ac:dyDescent="0.35"/>
  <cols>
    <col min="1" max="1" width="5.54296875" style="91" customWidth="1"/>
    <col min="2" max="2" width="7.08984375" style="91" customWidth="1"/>
    <col min="3" max="3" width="11.6328125" style="91" customWidth="1"/>
    <col min="4" max="4" width="9.54296875" style="91" customWidth="1"/>
    <col min="5" max="5" width="9.08984375" style="91" customWidth="1"/>
    <col min="6" max="7" width="8.08984375" style="91" customWidth="1"/>
    <col min="8" max="8" width="6.54296875" style="91" customWidth="1"/>
    <col min="9" max="9" width="10" style="91" customWidth="1"/>
    <col min="10" max="15" width="8.08984375" style="91" customWidth="1"/>
    <col min="16" max="16" width="5.36328125" style="91" customWidth="1"/>
    <col min="17" max="16384" width="11" style="91"/>
  </cols>
  <sheetData>
    <row r="1" spans="1:16" s="86" customFormat="1" ht="20" x14ac:dyDescent="0.4">
      <c r="A1" s="324" t="s">
        <v>153</v>
      </c>
      <c r="B1" s="325"/>
      <c r="C1" s="325"/>
      <c r="D1" s="325"/>
      <c r="E1" s="325"/>
      <c r="F1" s="325"/>
      <c r="G1" s="325"/>
      <c r="H1" s="325"/>
      <c r="I1" s="325"/>
      <c r="J1" s="325"/>
      <c r="K1" s="325"/>
      <c r="L1" s="325"/>
      <c r="M1" s="325"/>
      <c r="N1" s="325"/>
      <c r="O1" s="325"/>
      <c r="P1" s="325"/>
    </row>
    <row r="2" spans="1:16" s="86" customFormat="1" ht="20" x14ac:dyDescent="0.4">
      <c r="A2" s="326" t="s">
        <v>154</v>
      </c>
      <c r="B2" s="326"/>
      <c r="C2" s="326"/>
      <c r="D2" s="326"/>
      <c r="E2" s="326"/>
      <c r="F2" s="326"/>
      <c r="G2" s="326"/>
      <c r="H2" s="326"/>
      <c r="I2" s="326"/>
      <c r="J2" s="326"/>
      <c r="K2" s="326"/>
      <c r="L2" s="326"/>
      <c r="M2" s="326"/>
      <c r="N2" s="326"/>
      <c r="O2" s="326"/>
      <c r="P2" s="326"/>
    </row>
    <row r="3" spans="1:16" s="86" customFormat="1" ht="6" customHeight="1" x14ac:dyDescent="0.35"/>
    <row r="4" spans="1:16" s="86" customFormat="1" ht="15.5" customHeight="1" x14ac:dyDescent="0.35">
      <c r="B4" s="87" t="s">
        <v>155</v>
      </c>
      <c r="C4" s="87"/>
      <c r="D4" s="87"/>
      <c r="E4" s="87"/>
    </row>
    <row r="5" spans="1:16" s="86" customFormat="1" ht="6" customHeight="1" thickBot="1" x14ac:dyDescent="0.4"/>
    <row r="6" spans="1:16" ht="18.5" thickBot="1" x14ac:dyDescent="0.4">
      <c r="A6" s="88" t="s">
        <v>156</v>
      </c>
      <c r="B6" s="89"/>
      <c r="C6" s="90"/>
      <c r="D6" s="90"/>
      <c r="E6" s="327" t="s">
        <v>157</v>
      </c>
      <c r="F6" s="327"/>
      <c r="G6" s="327"/>
      <c r="H6" s="327"/>
      <c r="I6" s="327"/>
      <c r="J6" s="327"/>
      <c r="K6" s="327"/>
      <c r="L6" s="327"/>
      <c r="M6" s="327"/>
      <c r="N6" s="327"/>
      <c r="O6" s="327"/>
      <c r="P6" s="328"/>
    </row>
    <row r="7" spans="1:16" s="86" customFormat="1" ht="6.9" customHeight="1" x14ac:dyDescent="0.35">
      <c r="A7" s="92"/>
      <c r="B7" s="93"/>
      <c r="C7" s="93"/>
      <c r="D7" s="93"/>
      <c r="E7" s="94"/>
      <c r="F7" s="94"/>
      <c r="G7" s="94"/>
      <c r="H7" s="94"/>
      <c r="I7" s="94"/>
      <c r="J7" s="94"/>
      <c r="K7" s="94"/>
      <c r="L7" s="94"/>
      <c r="M7" s="94"/>
      <c r="N7" s="94"/>
      <c r="O7" s="94"/>
      <c r="P7" s="94"/>
    </row>
    <row r="8" spans="1:16" s="86" customFormat="1" x14ac:dyDescent="0.35">
      <c r="B8" s="329"/>
      <c r="C8" s="329"/>
      <c r="D8" s="329"/>
      <c r="E8" s="329"/>
      <c r="F8" s="329"/>
      <c r="G8" s="329"/>
      <c r="H8" s="329"/>
      <c r="I8" s="329"/>
      <c r="J8" s="329"/>
      <c r="K8" s="329"/>
      <c r="L8" s="329"/>
      <c r="M8" s="329"/>
      <c r="N8" s="329"/>
      <c r="O8" s="329"/>
      <c r="P8" s="95"/>
    </row>
    <row r="9" spans="1:16" s="86" customFormat="1" ht="4.6500000000000004" customHeight="1" x14ac:dyDescent="0.35">
      <c r="A9" s="96"/>
      <c r="B9" s="97"/>
      <c r="C9" s="97"/>
      <c r="D9" s="97"/>
      <c r="E9" s="97"/>
      <c r="F9" s="97"/>
      <c r="G9" s="98"/>
      <c r="H9" s="98"/>
      <c r="I9" s="98"/>
      <c r="J9" s="98"/>
      <c r="K9" s="98"/>
      <c r="L9" s="98"/>
      <c r="M9" s="98"/>
      <c r="N9" s="98"/>
      <c r="O9" s="98"/>
      <c r="P9" s="98"/>
    </row>
    <row r="10" spans="1:16" s="99" customFormat="1" ht="49.65" customHeight="1" x14ac:dyDescent="0.35">
      <c r="B10" s="330" t="s">
        <v>158</v>
      </c>
      <c r="C10" s="330"/>
      <c r="D10" s="330"/>
      <c r="E10" s="330"/>
      <c r="F10" s="330"/>
      <c r="G10" s="330"/>
      <c r="H10" s="330"/>
      <c r="I10" s="330"/>
      <c r="J10" s="330"/>
      <c r="K10" s="330"/>
      <c r="L10" s="330"/>
      <c r="M10" s="330"/>
      <c r="N10" s="330"/>
      <c r="O10" s="330"/>
      <c r="P10" s="100"/>
    </row>
    <row r="11" spans="1:16" s="86" customFormat="1" ht="11" customHeight="1" thickBot="1" x14ac:dyDescent="0.4">
      <c r="A11" s="96"/>
      <c r="B11" s="97"/>
      <c r="C11" s="97"/>
      <c r="D11" s="97"/>
      <c r="E11" s="98"/>
      <c r="F11" s="98"/>
      <c r="G11" s="98"/>
      <c r="H11" s="98"/>
      <c r="I11" s="98"/>
      <c r="J11" s="98"/>
      <c r="K11" s="98"/>
      <c r="L11" s="98"/>
      <c r="M11" s="98"/>
      <c r="N11" s="98"/>
      <c r="O11" s="98"/>
      <c r="P11" s="98"/>
    </row>
    <row r="12" spans="1:16" s="86" customFormat="1" ht="18.5" thickBot="1" x14ac:dyDescent="0.4">
      <c r="A12" s="101"/>
      <c r="B12" s="102"/>
      <c r="C12" s="102"/>
      <c r="D12" s="102"/>
      <c r="E12" s="318" t="s">
        <v>104</v>
      </c>
      <c r="F12" s="319"/>
      <c r="G12" s="320"/>
      <c r="H12" s="318" t="s">
        <v>140</v>
      </c>
      <c r="I12" s="319"/>
      <c r="J12" s="320"/>
      <c r="K12" s="321" t="s">
        <v>159</v>
      </c>
      <c r="L12" s="322"/>
      <c r="M12" s="323"/>
      <c r="N12" s="321" t="s">
        <v>160</v>
      </c>
      <c r="O12" s="322"/>
      <c r="P12" s="323"/>
    </row>
    <row r="13" spans="1:16" ht="18.5" thickBot="1" x14ac:dyDescent="0.4">
      <c r="A13" s="334" t="s">
        <v>161</v>
      </c>
      <c r="B13" s="335"/>
      <c r="C13" s="335"/>
      <c r="D13" s="335"/>
      <c r="E13" s="342" t="e">
        <f>+SUMIF('[1]Tax Base'!$B$4:$B$324,$E$6,'[1]Tax Base'!$E$4:$E$324)</f>
        <v>#VALUE!</v>
      </c>
      <c r="F13" s="343"/>
      <c r="G13" s="344"/>
      <c r="H13" s="342" t="e">
        <f>+SUMIF('[1]Tax Base'!$B$4:$B$324,$E$6,'[1]Tax Base'!$C$4:$C$324)</f>
        <v>#VALUE!</v>
      </c>
      <c r="I13" s="343"/>
      <c r="J13" s="344"/>
      <c r="K13" s="345" t="e">
        <f>+H13-E13</f>
        <v>#VALUE!</v>
      </c>
      <c r="L13" s="346"/>
      <c r="M13" s="347"/>
      <c r="N13" s="331" t="e">
        <f>+ROUND(H13/E13-1,4)</f>
        <v>#VALUE!</v>
      </c>
      <c r="O13" s="332"/>
      <c r="P13" s="333"/>
    </row>
    <row r="14" spans="1:16" ht="18.5" thickBot="1" x14ac:dyDescent="0.4">
      <c r="A14" s="334" t="s">
        <v>162</v>
      </c>
      <c r="B14" s="335"/>
      <c r="C14" s="335"/>
      <c r="D14" s="335"/>
      <c r="E14" s="336" t="e">
        <f>+SUMIF('[1]Tax Base'!$B$4:$B$324,$E$6,'[1]Tax Base'!$F$4:$F$324)</f>
        <v>#VALUE!</v>
      </c>
      <c r="F14" s="337"/>
      <c r="G14" s="338"/>
      <c r="H14" s="339">
        <v>11000</v>
      </c>
      <c r="I14" s="340"/>
      <c r="J14" s="341"/>
      <c r="K14" s="336" t="e">
        <f>+H14-E14</f>
        <v>#VALUE!</v>
      </c>
      <c r="L14" s="337"/>
      <c r="M14" s="338"/>
      <c r="N14" s="331" t="e">
        <f>+ROUND(H14/E14-1,4)</f>
        <v>#VALUE!</v>
      </c>
      <c r="O14" s="332"/>
      <c r="P14" s="333"/>
    </row>
    <row r="15" spans="1:16" ht="18.5" thickBot="1" x14ac:dyDescent="0.4">
      <c r="A15" s="334" t="s">
        <v>163</v>
      </c>
      <c r="B15" s="335"/>
      <c r="C15" s="335"/>
      <c r="D15" s="335"/>
      <c r="E15" s="348" t="e">
        <f>+ROUND(E14/E13,2)</f>
        <v>#VALUE!</v>
      </c>
      <c r="F15" s="349"/>
      <c r="G15" s="350"/>
      <c r="H15" s="348" t="e">
        <f>+ROUND(H14/H13,2)</f>
        <v>#VALUE!</v>
      </c>
      <c r="I15" s="349"/>
      <c r="J15" s="350"/>
      <c r="K15" s="351" t="e">
        <f>+H15-E15</f>
        <v>#VALUE!</v>
      </c>
      <c r="L15" s="352"/>
      <c r="M15" s="353"/>
      <c r="N15" s="331" t="e">
        <f>+ROUND(H15/E15-1,4)</f>
        <v>#VALUE!</v>
      </c>
      <c r="O15" s="332"/>
      <c r="P15" s="333"/>
    </row>
    <row r="16" spans="1:16" s="86" customFormat="1" ht="9" customHeight="1" thickBot="1" x14ac:dyDescent="0.4">
      <c r="A16" s="103"/>
      <c r="B16" s="103"/>
      <c r="C16" s="103"/>
      <c r="D16" s="103"/>
    </row>
    <row r="17" spans="1:16" s="111" customFormat="1" ht="18" x14ac:dyDescent="0.4">
      <c r="A17" s="104" t="s">
        <v>164</v>
      </c>
      <c r="B17" s="105"/>
      <c r="C17" s="105"/>
      <c r="D17" s="106"/>
      <c r="E17" s="107"/>
      <c r="F17" s="108"/>
      <c r="G17" s="108"/>
      <c r="H17" s="108"/>
      <c r="I17" s="108"/>
      <c r="J17" s="108"/>
      <c r="K17" s="108"/>
      <c r="L17" s="108"/>
      <c r="M17" s="109"/>
      <c r="N17" s="109"/>
      <c r="O17" s="109"/>
      <c r="P17" s="110"/>
    </row>
    <row r="18" spans="1:16" s="116" customFormat="1" ht="22.25" customHeight="1" x14ac:dyDescent="0.35">
      <c r="A18" s="112"/>
      <c r="B18" s="86" t="s">
        <v>165</v>
      </c>
      <c r="C18" s="113"/>
      <c r="D18" s="113"/>
      <c r="E18" s="114"/>
      <c r="F18" s="113"/>
      <c r="G18" s="113"/>
      <c r="H18" s="113"/>
      <c r="I18" s="113"/>
      <c r="J18" s="113"/>
      <c r="K18" s="113"/>
      <c r="L18" s="113"/>
      <c r="M18" s="113"/>
      <c r="N18" s="113"/>
      <c r="O18" s="113"/>
      <c r="P18" s="115"/>
    </row>
    <row r="19" spans="1:16" s="113" customFormat="1" ht="11.4" customHeight="1" thickBot="1" x14ac:dyDescent="0.4">
      <c r="A19" s="117"/>
      <c r="B19" s="118"/>
      <c r="C19" s="118"/>
      <c r="D19" s="118"/>
      <c r="E19" s="118"/>
      <c r="F19" s="118"/>
      <c r="G19" s="118"/>
      <c r="H19" s="118"/>
      <c r="I19" s="118"/>
      <c r="J19" s="118"/>
      <c r="K19" s="118"/>
      <c r="L19" s="118"/>
      <c r="M19" s="118"/>
      <c r="N19" s="118"/>
      <c r="O19" s="118"/>
      <c r="P19" s="119"/>
    </row>
    <row r="20" spans="1:16" s="86" customFormat="1" ht="5.75" customHeight="1" thickBot="1" x14ac:dyDescent="0.4">
      <c r="A20" s="120"/>
      <c r="B20" s="121"/>
      <c r="C20" s="121"/>
      <c r="D20" s="121"/>
      <c r="E20" s="121"/>
      <c r="F20" s="121"/>
      <c r="G20" s="121"/>
      <c r="H20" s="121"/>
      <c r="I20" s="121"/>
      <c r="J20" s="121"/>
      <c r="K20" s="121"/>
      <c r="L20" s="121"/>
      <c r="M20" s="121"/>
      <c r="N20" s="121"/>
      <c r="O20" s="121"/>
      <c r="P20" s="122"/>
    </row>
    <row r="21" spans="1:16" ht="18" x14ac:dyDescent="0.35">
      <c r="A21" s="123" t="s">
        <v>166</v>
      </c>
      <c r="B21" s="124"/>
      <c r="C21" s="124"/>
      <c r="D21" s="125"/>
      <c r="E21" s="126"/>
      <c r="F21" s="127"/>
      <c r="G21" s="127"/>
      <c r="H21" s="127"/>
      <c r="I21" s="127"/>
      <c r="J21" s="127"/>
      <c r="K21" s="127"/>
      <c r="L21" s="127"/>
      <c r="M21" s="128"/>
      <c r="N21" s="128"/>
      <c r="O21" s="128"/>
      <c r="P21" s="129"/>
    </row>
    <row r="22" spans="1:16" s="86" customFormat="1" ht="6.5" customHeight="1" x14ac:dyDescent="0.35">
      <c r="A22" s="130"/>
      <c r="P22" s="131"/>
    </row>
    <row r="23" spans="1:16" s="86" customFormat="1" ht="15.75" customHeight="1" x14ac:dyDescent="0.35">
      <c r="A23" s="130"/>
      <c r="B23" s="86" t="s">
        <v>167</v>
      </c>
      <c r="P23" s="131"/>
    </row>
    <row r="24" spans="1:16" s="86" customFormat="1" ht="5.75" customHeight="1" x14ac:dyDescent="0.35">
      <c r="A24" s="130"/>
      <c r="P24" s="131"/>
    </row>
    <row r="25" spans="1:16" s="86" customFormat="1" ht="15.75" customHeight="1" x14ac:dyDescent="0.35">
      <c r="A25" s="130"/>
      <c r="B25" s="86" t="s">
        <v>168</v>
      </c>
      <c r="N25" s="86" t="s">
        <v>169</v>
      </c>
      <c r="P25" s="131"/>
    </row>
    <row r="26" spans="1:16" s="86" customFormat="1" ht="15.75" customHeight="1" x14ac:dyDescent="0.35">
      <c r="A26" s="130"/>
      <c r="B26" s="87"/>
      <c r="C26" s="87"/>
      <c r="D26" s="87"/>
      <c r="E26" s="87"/>
      <c r="F26" s="87"/>
      <c r="G26" s="87"/>
      <c r="H26" s="87"/>
      <c r="I26" s="87"/>
      <c r="J26" s="87"/>
      <c r="K26" s="87"/>
      <c r="L26" s="87"/>
      <c r="N26" s="132"/>
      <c r="O26" s="132"/>
      <c r="P26" s="131"/>
    </row>
    <row r="27" spans="1:16" s="86" customFormat="1" ht="15.75" customHeight="1" x14ac:dyDescent="0.35">
      <c r="A27" s="130"/>
      <c r="B27" s="133"/>
      <c r="C27" s="133"/>
      <c r="D27" s="133"/>
      <c r="E27" s="133"/>
      <c r="F27" s="133"/>
      <c r="G27" s="133"/>
      <c r="H27" s="133"/>
      <c r="I27" s="133"/>
      <c r="J27" s="133"/>
      <c r="K27" s="133"/>
      <c r="L27" s="133"/>
      <c r="N27" s="133"/>
      <c r="O27" s="133"/>
      <c r="P27" s="131"/>
    </row>
    <row r="28" spans="1:16" s="86" customFormat="1" ht="15.75" customHeight="1" x14ac:dyDescent="0.35">
      <c r="A28" s="130"/>
      <c r="B28" s="133"/>
      <c r="C28" s="133"/>
      <c r="D28" s="133"/>
      <c r="E28" s="133"/>
      <c r="F28" s="133"/>
      <c r="G28" s="133"/>
      <c r="H28" s="133"/>
      <c r="I28" s="133"/>
      <c r="J28" s="133"/>
      <c r="K28" s="133"/>
      <c r="L28" s="133"/>
      <c r="N28" s="133"/>
      <c r="O28" s="133"/>
      <c r="P28" s="131"/>
    </row>
    <row r="29" spans="1:16" s="86" customFormat="1" ht="15.75" customHeight="1" x14ac:dyDescent="0.35">
      <c r="A29" s="130"/>
      <c r="B29" s="133"/>
      <c r="C29" s="133"/>
      <c r="D29" s="133"/>
      <c r="E29" s="133"/>
      <c r="F29" s="133"/>
      <c r="G29" s="133"/>
      <c r="H29" s="133"/>
      <c r="I29" s="133"/>
      <c r="J29" s="133"/>
      <c r="K29" s="133"/>
      <c r="L29" s="133"/>
      <c r="N29" s="133"/>
      <c r="O29" s="133"/>
      <c r="P29" s="131"/>
    </row>
    <row r="30" spans="1:16" s="86" customFormat="1" ht="15.75" customHeight="1" x14ac:dyDescent="0.35">
      <c r="A30" s="130"/>
      <c r="B30" s="133"/>
      <c r="C30" s="133"/>
      <c r="D30" s="133"/>
      <c r="E30" s="133"/>
      <c r="F30" s="133"/>
      <c r="G30" s="133"/>
      <c r="H30" s="133"/>
      <c r="I30" s="133"/>
      <c r="J30" s="133"/>
      <c r="K30" s="133"/>
      <c r="L30" s="133"/>
      <c r="N30" s="133"/>
      <c r="O30" s="133"/>
      <c r="P30" s="131"/>
    </row>
    <row r="31" spans="1:16" s="86" customFormat="1" ht="15.75" customHeight="1" x14ac:dyDescent="0.35">
      <c r="A31" s="130"/>
      <c r="B31" s="133"/>
      <c r="C31" s="133"/>
      <c r="D31" s="133"/>
      <c r="E31" s="133"/>
      <c r="F31" s="133"/>
      <c r="G31" s="133"/>
      <c r="H31" s="133"/>
      <c r="I31" s="133"/>
      <c r="J31" s="133"/>
      <c r="K31" s="133"/>
      <c r="L31" s="133"/>
      <c r="N31" s="133"/>
      <c r="O31" s="133"/>
      <c r="P31" s="131"/>
    </row>
    <row r="32" spans="1:16" s="86" customFormat="1" ht="15.75" customHeight="1" x14ac:dyDescent="0.35">
      <c r="A32" s="130"/>
      <c r="B32" s="133"/>
      <c r="C32" s="133"/>
      <c r="D32" s="133"/>
      <c r="E32" s="133"/>
      <c r="F32" s="133"/>
      <c r="G32" s="133"/>
      <c r="H32" s="133"/>
      <c r="I32" s="133"/>
      <c r="J32" s="133"/>
      <c r="K32" s="133"/>
      <c r="L32" s="133"/>
      <c r="N32" s="133"/>
      <c r="O32" s="133"/>
      <c r="P32" s="131"/>
    </row>
    <row r="33" spans="1:16" s="86" customFormat="1" ht="15.75" customHeight="1" x14ac:dyDescent="0.35">
      <c r="A33" s="130"/>
      <c r="B33" s="133"/>
      <c r="C33" s="133"/>
      <c r="D33" s="133"/>
      <c r="E33" s="133"/>
      <c r="F33" s="133"/>
      <c r="G33" s="133"/>
      <c r="H33" s="133"/>
      <c r="I33" s="133"/>
      <c r="J33" s="133"/>
      <c r="K33" s="133"/>
      <c r="L33" s="133"/>
      <c r="N33" s="133"/>
      <c r="O33" s="133"/>
      <c r="P33" s="131"/>
    </row>
    <row r="34" spans="1:16" s="86" customFormat="1" ht="15.75" customHeight="1" x14ac:dyDescent="0.35">
      <c r="A34" s="130"/>
      <c r="B34" s="133"/>
      <c r="C34" s="133"/>
      <c r="D34" s="133"/>
      <c r="E34" s="133"/>
      <c r="F34" s="133"/>
      <c r="G34" s="133"/>
      <c r="H34" s="133"/>
      <c r="I34" s="133"/>
      <c r="J34" s="133"/>
      <c r="K34" s="133"/>
      <c r="L34" s="133"/>
      <c r="N34" s="133"/>
      <c r="O34" s="133"/>
      <c r="P34" s="131"/>
    </row>
    <row r="35" spans="1:16" s="86" customFormat="1" ht="15.75" customHeight="1" x14ac:dyDescent="0.35">
      <c r="A35" s="130"/>
      <c r="B35" s="133"/>
      <c r="C35" s="133"/>
      <c r="D35" s="133"/>
      <c r="E35" s="133"/>
      <c r="F35" s="133"/>
      <c r="G35" s="133"/>
      <c r="H35" s="133"/>
      <c r="I35" s="133"/>
      <c r="J35" s="133"/>
      <c r="K35" s="133"/>
      <c r="L35" s="133"/>
      <c r="N35" s="133"/>
      <c r="O35" s="133"/>
      <c r="P35" s="131"/>
    </row>
    <row r="36" spans="1:16" s="86" customFormat="1" ht="15.75" customHeight="1" thickBot="1" x14ac:dyDescent="0.4">
      <c r="A36" s="130"/>
      <c r="P36" s="131"/>
    </row>
    <row r="37" spans="1:16" ht="18" x14ac:dyDescent="0.35">
      <c r="A37" s="354" t="s">
        <v>170</v>
      </c>
      <c r="B37" s="355"/>
      <c r="C37" s="355"/>
      <c r="D37" s="355"/>
      <c r="E37" s="355"/>
      <c r="F37" s="134"/>
      <c r="G37" s="134"/>
      <c r="H37" s="134"/>
      <c r="I37" s="134"/>
      <c r="J37" s="128"/>
      <c r="K37" s="128"/>
      <c r="L37" s="128"/>
      <c r="M37" s="128"/>
      <c r="N37" s="128"/>
      <c r="O37" s="128"/>
      <c r="P37" s="129"/>
    </row>
    <row r="38" spans="1:16" ht="8.15" customHeight="1" x14ac:dyDescent="0.35">
      <c r="A38" s="130"/>
      <c r="B38" s="86"/>
      <c r="C38" s="86"/>
      <c r="D38" s="86"/>
      <c r="E38" s="86"/>
      <c r="F38" s="86"/>
      <c r="G38" s="86"/>
      <c r="H38" s="86"/>
      <c r="I38" s="86"/>
      <c r="J38" s="86"/>
      <c r="K38" s="86"/>
      <c r="L38" s="86"/>
      <c r="M38" s="86"/>
      <c r="N38" s="86"/>
      <c r="O38" s="86"/>
      <c r="P38" s="131"/>
    </row>
    <row r="39" spans="1:16" hidden="1" x14ac:dyDescent="0.35">
      <c r="A39" s="130"/>
      <c r="B39" s="135" t="s">
        <v>171</v>
      </c>
      <c r="C39" s="136"/>
      <c r="D39" s="136"/>
      <c r="E39" s="136"/>
      <c r="F39" s="136"/>
      <c r="G39" s="136"/>
      <c r="H39" s="136"/>
      <c r="I39" s="136"/>
      <c r="J39" s="136"/>
      <c r="K39" s="136"/>
      <c r="L39" s="86"/>
      <c r="M39" s="86"/>
      <c r="N39" s="86"/>
      <c r="O39" s="86"/>
      <c r="P39" s="131"/>
    </row>
    <row r="40" spans="1:16" s="86" customFormat="1" ht="8.75" hidden="1" customHeight="1" x14ac:dyDescent="0.35">
      <c r="A40" s="130"/>
      <c r="B40" s="137"/>
      <c r="P40" s="131"/>
    </row>
    <row r="41" spans="1:16" ht="16" thickBot="1" x14ac:dyDescent="0.4">
      <c r="A41" s="138"/>
      <c r="B41" s="139" t="s">
        <v>172</v>
      </c>
      <c r="C41" s="86"/>
      <c r="D41" s="86"/>
      <c r="E41" s="86"/>
      <c r="F41" s="86"/>
      <c r="G41" s="86"/>
      <c r="H41" s="86"/>
      <c r="I41" s="86"/>
      <c r="J41" s="137"/>
      <c r="K41" s="86"/>
      <c r="L41" s="86"/>
      <c r="M41" s="86"/>
      <c r="N41" s="86"/>
      <c r="O41" s="86"/>
      <c r="P41" s="131"/>
    </row>
    <row r="42" spans="1:16" s="86" customFormat="1" ht="15.9" customHeight="1" thickBot="1" x14ac:dyDescent="0.4">
      <c r="A42" s="140"/>
      <c r="B42" s="141" t="s">
        <v>173</v>
      </c>
      <c r="C42" s="142"/>
      <c r="D42" s="356" t="s">
        <v>517</v>
      </c>
      <c r="E42" s="357"/>
      <c r="F42" s="357"/>
      <c r="G42" s="357"/>
      <c r="H42" s="357"/>
      <c r="I42" s="357"/>
      <c r="J42" s="357"/>
      <c r="K42" s="357"/>
      <c r="L42" s="357"/>
      <c r="M42" s="357"/>
      <c r="N42" s="357"/>
      <c r="O42" s="358"/>
      <c r="P42" s="131"/>
    </row>
    <row r="43" spans="1:16" s="86" customFormat="1" ht="16" thickBot="1" x14ac:dyDescent="0.4">
      <c r="A43" s="140"/>
      <c r="B43" s="143" t="s">
        <v>174</v>
      </c>
      <c r="C43" s="142"/>
      <c r="D43" s="144">
        <v>30</v>
      </c>
      <c r="E43" s="145" t="s">
        <v>175</v>
      </c>
      <c r="F43" s="146">
        <v>93</v>
      </c>
      <c r="G43" s="145" t="s">
        <v>175</v>
      </c>
      <c r="H43" s="146">
        <v>45</v>
      </c>
      <c r="I43" s="143"/>
      <c r="J43" s="147"/>
      <c r="K43" s="147"/>
      <c r="L43" s="147"/>
      <c r="M43" s="147"/>
      <c r="N43" s="147"/>
      <c r="O43" s="147"/>
      <c r="P43" s="131"/>
    </row>
    <row r="44" spans="1:16" s="86" customFormat="1" ht="15.9" customHeight="1" thickBot="1" x14ac:dyDescent="0.4">
      <c r="A44" s="140"/>
      <c r="B44" s="143" t="s">
        <v>176</v>
      </c>
      <c r="C44" s="148"/>
      <c r="D44" s="356" t="s">
        <v>518</v>
      </c>
      <c r="E44" s="357"/>
      <c r="F44" s="357"/>
      <c r="G44" s="357"/>
      <c r="H44" s="357"/>
      <c r="I44" s="357"/>
      <c r="J44" s="357"/>
      <c r="K44" s="357"/>
      <c r="L44" s="357"/>
      <c r="M44" s="357"/>
      <c r="N44" s="357"/>
      <c r="O44" s="358"/>
      <c r="P44" s="131"/>
    </row>
    <row r="45" spans="1:16" s="86" customFormat="1" ht="15.9" customHeight="1" thickBot="1" x14ac:dyDescent="0.4">
      <c r="A45" s="140"/>
      <c r="B45" s="143" t="s">
        <v>177</v>
      </c>
      <c r="C45" s="148"/>
      <c r="D45" s="356" t="s">
        <v>519</v>
      </c>
      <c r="E45" s="357"/>
      <c r="F45" s="357"/>
      <c r="G45" s="357"/>
      <c r="H45" s="357"/>
      <c r="I45" s="357"/>
      <c r="J45" s="357"/>
      <c r="K45" s="357"/>
      <c r="L45" s="357"/>
      <c r="M45" s="357"/>
      <c r="N45" s="357"/>
      <c r="O45" s="358"/>
      <c r="P45" s="131"/>
    </row>
    <row r="46" spans="1:16" s="86" customFormat="1" ht="15.5" customHeight="1" x14ac:dyDescent="0.35">
      <c r="A46" s="140"/>
      <c r="B46" s="149" t="s">
        <v>178</v>
      </c>
      <c r="C46" s="150"/>
      <c r="D46" s="363"/>
      <c r="E46" s="364"/>
      <c r="F46" s="364"/>
      <c r="G46" s="364"/>
      <c r="H46" s="364"/>
      <c r="I46" s="364"/>
      <c r="J46" s="364"/>
      <c r="K46" s="364"/>
      <c r="L46" s="364"/>
      <c r="M46" s="364"/>
      <c r="N46" s="364"/>
      <c r="O46" s="365"/>
      <c r="P46" s="131"/>
    </row>
    <row r="47" spans="1:16" s="86" customFormat="1" ht="15.9" customHeight="1" thickBot="1" x14ac:dyDescent="0.4">
      <c r="A47" s="130"/>
      <c r="B47" s="151"/>
      <c r="C47" s="152"/>
      <c r="D47" s="366"/>
      <c r="E47" s="367"/>
      <c r="F47" s="367"/>
      <c r="G47" s="367"/>
      <c r="H47" s="367"/>
      <c r="I47" s="367"/>
      <c r="J47" s="367"/>
      <c r="K47" s="367"/>
      <c r="L47" s="367"/>
      <c r="M47" s="367"/>
      <c r="N47" s="367"/>
      <c r="O47" s="368"/>
      <c r="P47" s="131"/>
    </row>
    <row r="48" spans="1:16" s="86" customFormat="1" ht="7.4" customHeight="1" x14ac:dyDescent="0.35">
      <c r="A48" s="130"/>
      <c r="O48" s="131"/>
      <c r="P48" s="131"/>
    </row>
    <row r="49" spans="1:16" s="86" customFormat="1" ht="16" thickBot="1" x14ac:dyDescent="0.4">
      <c r="A49" s="130"/>
      <c r="B49" s="153" t="s">
        <v>179</v>
      </c>
      <c r="O49" s="131"/>
      <c r="P49" s="131"/>
    </row>
    <row r="50" spans="1:16" s="86" customFormat="1" ht="24" customHeight="1" thickBot="1" x14ac:dyDescent="0.4">
      <c r="A50" s="130"/>
      <c r="B50" s="143" t="s">
        <v>180</v>
      </c>
      <c r="C50" s="154"/>
      <c r="D50" s="356" t="s">
        <v>520</v>
      </c>
      <c r="E50" s="357"/>
      <c r="F50" s="357"/>
      <c r="G50" s="357"/>
      <c r="H50" s="357"/>
      <c r="I50" s="357"/>
      <c r="J50" s="357"/>
      <c r="K50" s="357"/>
      <c r="L50" s="357"/>
      <c r="M50" s="357"/>
      <c r="N50" s="357"/>
      <c r="O50" s="358"/>
      <c r="P50" s="131"/>
    </row>
    <row r="51" spans="1:16" s="86" customFormat="1" ht="24" customHeight="1" thickBot="1" x14ac:dyDescent="0.4">
      <c r="A51" s="130"/>
      <c r="B51" s="143" t="s">
        <v>181</v>
      </c>
      <c r="C51" s="154"/>
      <c r="D51" s="369" t="s">
        <v>521</v>
      </c>
      <c r="E51" s="357"/>
      <c r="F51" s="357"/>
      <c r="G51" s="357"/>
      <c r="H51" s="357"/>
      <c r="I51" s="357"/>
      <c r="J51" s="357"/>
      <c r="K51" s="357"/>
      <c r="L51" s="357"/>
      <c r="M51" s="357"/>
      <c r="N51" s="357"/>
      <c r="O51" s="358"/>
      <c r="P51" s="131"/>
    </row>
    <row r="52" spans="1:16" s="86" customFormat="1" ht="24" customHeight="1" thickBot="1" x14ac:dyDescent="0.4">
      <c r="A52" s="130"/>
      <c r="B52" s="143" t="s">
        <v>182</v>
      </c>
      <c r="C52" s="154"/>
      <c r="D52" s="356" t="s">
        <v>522</v>
      </c>
      <c r="E52" s="357"/>
      <c r="F52" s="357"/>
      <c r="G52" s="357"/>
      <c r="H52" s="357"/>
      <c r="I52" s="357"/>
      <c r="J52" s="357"/>
      <c r="K52" s="357"/>
      <c r="L52" s="357"/>
      <c r="M52" s="357"/>
      <c r="N52" s="357"/>
      <c r="O52" s="358"/>
      <c r="P52" s="131"/>
    </row>
    <row r="53" spans="1:16" s="86" customFormat="1" ht="11" customHeight="1" thickBot="1" x14ac:dyDescent="0.4">
      <c r="A53" s="155"/>
      <c r="B53" s="156"/>
      <c r="C53" s="156"/>
      <c r="D53" s="156"/>
      <c r="E53" s="156"/>
      <c r="F53" s="156"/>
      <c r="G53" s="156"/>
      <c r="H53" s="156"/>
      <c r="I53" s="156"/>
      <c r="J53" s="156"/>
      <c r="K53" s="156"/>
      <c r="L53" s="156"/>
      <c r="M53" s="156"/>
      <c r="N53" s="156"/>
      <c r="O53" s="156"/>
      <c r="P53" s="157"/>
    </row>
    <row r="54" spans="1:16" s="86" customFormat="1" ht="11.4" customHeight="1" thickBot="1" x14ac:dyDescent="0.4"/>
    <row r="55" spans="1:16" s="86" customFormat="1" ht="18" x14ac:dyDescent="0.35">
      <c r="A55" s="123" t="s">
        <v>183</v>
      </c>
      <c r="B55" s="134"/>
      <c r="C55" s="128"/>
      <c r="D55" s="128"/>
      <c r="E55" s="128"/>
      <c r="F55" s="128"/>
      <c r="G55" s="128"/>
      <c r="H55" s="128"/>
      <c r="I55" s="128"/>
      <c r="J55" s="128"/>
      <c r="K55" s="128"/>
      <c r="L55" s="128"/>
      <c r="M55" s="128"/>
      <c r="N55" s="128"/>
      <c r="O55" s="128"/>
      <c r="P55" s="129"/>
    </row>
    <row r="56" spans="1:16" s="86" customFormat="1" ht="8.15" customHeight="1" x14ac:dyDescent="0.35">
      <c r="A56" s="130"/>
      <c r="P56" s="131"/>
    </row>
    <row r="57" spans="1:16" x14ac:dyDescent="0.35">
      <c r="A57" s="130"/>
      <c r="B57" s="86" t="s">
        <v>184</v>
      </c>
      <c r="C57" s="86"/>
      <c r="D57" s="86"/>
      <c r="E57" s="86"/>
      <c r="F57" s="86"/>
      <c r="G57" s="86"/>
      <c r="H57" s="158" t="s">
        <v>185</v>
      </c>
      <c r="I57" s="132" t="s">
        <v>516</v>
      </c>
      <c r="J57" s="132"/>
      <c r="K57" s="132"/>
      <c r="M57" s="359"/>
      <c r="N57" s="359"/>
      <c r="O57" s="359"/>
      <c r="P57" s="360"/>
    </row>
    <row r="58" spans="1:16" ht="24" customHeight="1" x14ac:dyDescent="0.35">
      <c r="A58" s="161"/>
      <c r="B58" s="162" t="s">
        <v>186</v>
      </c>
      <c r="D58" s="132" t="s">
        <v>523</v>
      </c>
      <c r="E58" s="132"/>
      <c r="F58" s="132"/>
      <c r="G58" s="132"/>
      <c r="H58" s="163" t="s">
        <v>187</v>
      </c>
      <c r="I58" s="86"/>
      <c r="J58" s="132" t="s">
        <v>524</v>
      </c>
      <c r="K58" s="132"/>
      <c r="L58" s="132"/>
      <c r="M58" s="132"/>
      <c r="N58" s="132"/>
      <c r="O58" s="132"/>
      <c r="P58" s="131"/>
    </row>
    <row r="59" spans="1:16" ht="7.4" customHeight="1" x14ac:dyDescent="0.35">
      <c r="A59" s="161"/>
      <c r="B59" s="164"/>
      <c r="C59" s="163"/>
      <c r="D59" s="86"/>
      <c r="E59" s="159"/>
      <c r="F59" s="159"/>
      <c r="G59" s="159"/>
      <c r="H59" s="159"/>
      <c r="I59" s="159"/>
      <c r="J59" s="159"/>
      <c r="K59" s="159"/>
      <c r="L59" s="159"/>
      <c r="M59" s="159"/>
      <c r="N59" s="159"/>
      <c r="O59" s="159"/>
      <c r="P59" s="160"/>
    </row>
    <row r="60" spans="1:16" ht="19.649999999999999" customHeight="1" x14ac:dyDescent="0.35">
      <c r="A60" s="161"/>
      <c r="B60" s="162" t="s">
        <v>188</v>
      </c>
      <c r="C60" s="163"/>
      <c r="D60" s="86"/>
      <c r="E60" s="159"/>
      <c r="F60" s="159"/>
      <c r="G60" s="159"/>
      <c r="H60" s="174" t="s">
        <v>521</v>
      </c>
      <c r="I60" s="165"/>
      <c r="J60" s="165"/>
      <c r="K60" s="165"/>
      <c r="L60" s="165"/>
      <c r="M60" s="165"/>
      <c r="N60" s="165"/>
      <c r="O60" s="165"/>
      <c r="P60" s="160"/>
    </row>
    <row r="61" spans="1:16" s="86" customFormat="1" ht="8.75" customHeight="1" thickBot="1" x14ac:dyDescent="0.4">
      <c r="A61" s="155"/>
      <c r="B61" s="166"/>
      <c r="C61" s="166"/>
      <c r="D61" s="166"/>
      <c r="E61" s="166"/>
      <c r="F61" s="166"/>
      <c r="G61" s="166"/>
      <c r="H61" s="361"/>
      <c r="I61" s="361"/>
      <c r="J61" s="361"/>
      <c r="K61" s="361"/>
      <c r="L61" s="361"/>
      <c r="M61" s="361"/>
      <c r="N61" s="361"/>
      <c r="O61" s="361"/>
      <c r="P61" s="362"/>
    </row>
    <row r="62" spans="1:16" s="86" customFormat="1" ht="5.75" customHeight="1" thickBot="1" x14ac:dyDescent="0.4"/>
    <row r="63" spans="1:16" s="86" customFormat="1" ht="18" x14ac:dyDescent="0.35">
      <c r="A63" s="123" t="s">
        <v>189</v>
      </c>
      <c r="B63" s="128"/>
      <c r="C63" s="128"/>
      <c r="D63" s="128"/>
      <c r="E63" s="128"/>
      <c r="F63" s="128"/>
      <c r="G63" s="128"/>
      <c r="H63" s="128"/>
      <c r="I63" s="128"/>
      <c r="J63" s="128"/>
      <c r="K63" s="128"/>
      <c r="L63" s="128"/>
      <c r="M63" s="128"/>
      <c r="N63" s="128"/>
      <c r="O63" s="128"/>
      <c r="P63" s="129"/>
    </row>
    <row r="64" spans="1:16" s="86" customFormat="1" ht="8.15" customHeight="1" x14ac:dyDescent="0.35">
      <c r="A64" s="130"/>
      <c r="P64" s="131"/>
    </row>
    <row r="65" spans="1:16" s="86" customFormat="1" x14ac:dyDescent="0.35">
      <c r="A65" s="130"/>
      <c r="B65" s="86" t="s">
        <v>190</v>
      </c>
      <c r="E65" s="167" t="s">
        <v>191</v>
      </c>
      <c r="P65" s="131"/>
    </row>
    <row r="66" spans="1:16" s="86" customFormat="1" x14ac:dyDescent="0.35">
      <c r="A66" s="130"/>
      <c r="B66" s="86" t="s">
        <v>192</v>
      </c>
      <c r="E66" s="86" t="s">
        <v>193</v>
      </c>
      <c r="P66" s="131"/>
    </row>
    <row r="67" spans="1:16" s="86" customFormat="1" ht="8.15" customHeight="1" thickBot="1" x14ac:dyDescent="0.4">
      <c r="A67" s="168"/>
      <c r="B67" s="169"/>
      <c r="C67" s="170"/>
      <c r="D67" s="171"/>
      <c r="E67" s="170"/>
      <c r="F67" s="172"/>
      <c r="G67" s="172"/>
      <c r="H67" s="172"/>
      <c r="I67" s="156"/>
      <c r="J67" s="156"/>
      <c r="K67" s="156"/>
      <c r="L67" s="156"/>
      <c r="M67" s="156"/>
      <c r="N67" s="156"/>
      <c r="O67" s="156"/>
      <c r="P67" s="157"/>
    </row>
    <row r="68" spans="1:16" hidden="1" x14ac:dyDescent="0.35">
      <c r="A68" s="86"/>
      <c r="B68" s="86"/>
      <c r="C68" s="86"/>
      <c r="D68" s="86"/>
      <c r="E68" s="86"/>
      <c r="F68" s="86"/>
      <c r="G68" s="86"/>
      <c r="H68" s="86"/>
      <c r="I68" s="86"/>
      <c r="J68" s="86"/>
      <c r="K68" s="86"/>
      <c r="L68" s="86"/>
      <c r="M68" s="86"/>
      <c r="N68" s="86"/>
      <c r="O68" s="86"/>
      <c r="P68" s="86"/>
    </row>
    <row r="69" spans="1:16" hidden="1" x14ac:dyDescent="0.35">
      <c r="A69" s="162" t="s">
        <v>194</v>
      </c>
    </row>
    <row r="70" spans="1:16" hidden="1" x14ac:dyDescent="0.35">
      <c r="A70" s="86" t="s">
        <v>195</v>
      </c>
    </row>
    <row r="71" spans="1:16" hidden="1" x14ac:dyDescent="0.35">
      <c r="A71" s="86" t="s">
        <v>196</v>
      </c>
    </row>
    <row r="72" spans="1:16" hidden="1" x14ac:dyDescent="0.35">
      <c r="A72" s="86" t="s">
        <v>197</v>
      </c>
    </row>
    <row r="73" spans="1:16" hidden="1" x14ac:dyDescent="0.35">
      <c r="A73" s="86" t="s">
        <v>198</v>
      </c>
    </row>
    <row r="74" spans="1:16" hidden="1" x14ac:dyDescent="0.35">
      <c r="A74" s="86" t="s">
        <v>199</v>
      </c>
    </row>
    <row r="75" spans="1:16" hidden="1" x14ac:dyDescent="0.35">
      <c r="A75" s="86" t="s">
        <v>200</v>
      </c>
    </row>
    <row r="76" spans="1:16" hidden="1" x14ac:dyDescent="0.35">
      <c r="A76" s="86" t="s">
        <v>201</v>
      </c>
    </row>
    <row r="77" spans="1:16" hidden="1" x14ac:dyDescent="0.35">
      <c r="A77" s="86" t="s">
        <v>202</v>
      </c>
    </row>
    <row r="78" spans="1:16" hidden="1" x14ac:dyDescent="0.35">
      <c r="A78" s="86" t="s">
        <v>203</v>
      </c>
    </row>
    <row r="79" spans="1:16" hidden="1" x14ac:dyDescent="0.35">
      <c r="A79" s="86" t="s">
        <v>204</v>
      </c>
    </row>
    <row r="80" spans="1:16" hidden="1" x14ac:dyDescent="0.35">
      <c r="A80" s="86" t="s">
        <v>205</v>
      </c>
    </row>
    <row r="81" spans="1:1" hidden="1" x14ac:dyDescent="0.35">
      <c r="A81" s="86" t="s">
        <v>206</v>
      </c>
    </row>
    <row r="82" spans="1:1" hidden="1" x14ac:dyDescent="0.35">
      <c r="A82" s="86" t="s">
        <v>207</v>
      </c>
    </row>
    <row r="83" spans="1:1" hidden="1" x14ac:dyDescent="0.35">
      <c r="A83" s="86" t="s">
        <v>208</v>
      </c>
    </row>
    <row r="84" spans="1:1" hidden="1" x14ac:dyDescent="0.35">
      <c r="A84" s="86" t="s">
        <v>209</v>
      </c>
    </row>
    <row r="85" spans="1:1" hidden="1" x14ac:dyDescent="0.35">
      <c r="A85" s="86" t="s">
        <v>210</v>
      </c>
    </row>
    <row r="86" spans="1:1" hidden="1" x14ac:dyDescent="0.35">
      <c r="A86" s="86" t="s">
        <v>211</v>
      </c>
    </row>
    <row r="87" spans="1:1" hidden="1" x14ac:dyDescent="0.35">
      <c r="A87" s="86" t="s">
        <v>212</v>
      </c>
    </row>
    <row r="88" spans="1:1" hidden="1" x14ac:dyDescent="0.35">
      <c r="A88" s="86" t="s">
        <v>213</v>
      </c>
    </row>
    <row r="89" spans="1:1" hidden="1" x14ac:dyDescent="0.35">
      <c r="A89" s="86" t="s">
        <v>214</v>
      </c>
    </row>
    <row r="90" spans="1:1" hidden="1" x14ac:dyDescent="0.35">
      <c r="A90" s="86" t="s">
        <v>215</v>
      </c>
    </row>
    <row r="91" spans="1:1" hidden="1" x14ac:dyDescent="0.35">
      <c r="A91" s="86" t="s">
        <v>216</v>
      </c>
    </row>
    <row r="92" spans="1:1" hidden="1" x14ac:dyDescent="0.35">
      <c r="A92" s="86" t="s">
        <v>217</v>
      </c>
    </row>
    <row r="93" spans="1:1" hidden="1" x14ac:dyDescent="0.35">
      <c r="A93" s="86" t="s">
        <v>218</v>
      </c>
    </row>
    <row r="94" spans="1:1" hidden="1" x14ac:dyDescent="0.35">
      <c r="A94" s="86" t="s">
        <v>219</v>
      </c>
    </row>
    <row r="95" spans="1:1" hidden="1" x14ac:dyDescent="0.35">
      <c r="A95" s="86" t="s">
        <v>220</v>
      </c>
    </row>
    <row r="96" spans="1:1" hidden="1" x14ac:dyDescent="0.35">
      <c r="A96" s="86" t="s">
        <v>221</v>
      </c>
    </row>
    <row r="97" spans="1:1" hidden="1" x14ac:dyDescent="0.35">
      <c r="A97" s="86" t="s">
        <v>222</v>
      </c>
    </row>
    <row r="98" spans="1:1" hidden="1" x14ac:dyDescent="0.35">
      <c r="A98" s="86" t="s">
        <v>223</v>
      </c>
    </row>
    <row r="99" spans="1:1" hidden="1" x14ac:dyDescent="0.35">
      <c r="A99" s="86" t="s">
        <v>224</v>
      </c>
    </row>
    <row r="100" spans="1:1" hidden="1" x14ac:dyDescent="0.35">
      <c r="A100" s="86" t="s">
        <v>225</v>
      </c>
    </row>
    <row r="101" spans="1:1" hidden="1" x14ac:dyDescent="0.35">
      <c r="A101" s="86" t="s">
        <v>226</v>
      </c>
    </row>
    <row r="102" spans="1:1" hidden="1" x14ac:dyDescent="0.35">
      <c r="A102" s="86" t="s">
        <v>227</v>
      </c>
    </row>
    <row r="103" spans="1:1" hidden="1" x14ac:dyDescent="0.35">
      <c r="A103" s="86" t="s">
        <v>228</v>
      </c>
    </row>
    <row r="104" spans="1:1" hidden="1" x14ac:dyDescent="0.35">
      <c r="A104" s="86" t="s">
        <v>229</v>
      </c>
    </row>
    <row r="105" spans="1:1" hidden="1" x14ac:dyDescent="0.35">
      <c r="A105" s="86" t="s">
        <v>230</v>
      </c>
    </row>
    <row r="106" spans="1:1" hidden="1" x14ac:dyDescent="0.35">
      <c r="A106" s="86" t="s">
        <v>231</v>
      </c>
    </row>
    <row r="107" spans="1:1" hidden="1" x14ac:dyDescent="0.35">
      <c r="A107" s="86" t="s">
        <v>232</v>
      </c>
    </row>
    <row r="108" spans="1:1" hidden="1" x14ac:dyDescent="0.35">
      <c r="A108" s="86" t="s">
        <v>233</v>
      </c>
    </row>
    <row r="109" spans="1:1" hidden="1" x14ac:dyDescent="0.35">
      <c r="A109" s="86" t="s">
        <v>234</v>
      </c>
    </row>
    <row r="110" spans="1:1" hidden="1" x14ac:dyDescent="0.35">
      <c r="A110" s="86" t="s">
        <v>235</v>
      </c>
    </row>
    <row r="111" spans="1:1" hidden="1" x14ac:dyDescent="0.35">
      <c r="A111" s="86" t="s">
        <v>236</v>
      </c>
    </row>
    <row r="112" spans="1:1" hidden="1" x14ac:dyDescent="0.35">
      <c r="A112" s="86" t="s">
        <v>237</v>
      </c>
    </row>
    <row r="113" spans="1:1" hidden="1" x14ac:dyDescent="0.35">
      <c r="A113" s="86" t="s">
        <v>238</v>
      </c>
    </row>
    <row r="114" spans="1:1" hidden="1" x14ac:dyDescent="0.35">
      <c r="A114" s="86" t="s">
        <v>239</v>
      </c>
    </row>
    <row r="115" spans="1:1" hidden="1" x14ac:dyDescent="0.35">
      <c r="A115" s="86" t="s">
        <v>240</v>
      </c>
    </row>
    <row r="116" spans="1:1" hidden="1" x14ac:dyDescent="0.35">
      <c r="A116" s="86" t="s">
        <v>241</v>
      </c>
    </row>
    <row r="117" spans="1:1" hidden="1" x14ac:dyDescent="0.35">
      <c r="A117" s="86" t="s">
        <v>242</v>
      </c>
    </row>
    <row r="118" spans="1:1" hidden="1" x14ac:dyDescent="0.35">
      <c r="A118" s="86" t="s">
        <v>243</v>
      </c>
    </row>
    <row r="119" spans="1:1" hidden="1" x14ac:dyDescent="0.35">
      <c r="A119" s="86" t="s">
        <v>244</v>
      </c>
    </row>
    <row r="120" spans="1:1" hidden="1" x14ac:dyDescent="0.35">
      <c r="A120" s="86" t="s">
        <v>245</v>
      </c>
    </row>
    <row r="121" spans="1:1" hidden="1" x14ac:dyDescent="0.35">
      <c r="A121" s="86" t="s">
        <v>246</v>
      </c>
    </row>
    <row r="122" spans="1:1" hidden="1" x14ac:dyDescent="0.35">
      <c r="A122" s="86" t="s">
        <v>247</v>
      </c>
    </row>
    <row r="123" spans="1:1" hidden="1" x14ac:dyDescent="0.35">
      <c r="A123" s="86" t="s">
        <v>248</v>
      </c>
    </row>
    <row r="124" spans="1:1" hidden="1" x14ac:dyDescent="0.35">
      <c r="A124" s="91" t="s">
        <v>249</v>
      </c>
    </row>
    <row r="125" spans="1:1" hidden="1" x14ac:dyDescent="0.35">
      <c r="A125" s="91" t="s">
        <v>250</v>
      </c>
    </row>
    <row r="126" spans="1:1" hidden="1" x14ac:dyDescent="0.35">
      <c r="A126" s="91" t="s">
        <v>251</v>
      </c>
    </row>
    <row r="127" spans="1:1" hidden="1" x14ac:dyDescent="0.35">
      <c r="A127" s="91" t="s">
        <v>252</v>
      </c>
    </row>
    <row r="128" spans="1:1" hidden="1" x14ac:dyDescent="0.35">
      <c r="A128" s="91" t="s">
        <v>253</v>
      </c>
    </row>
    <row r="129" spans="1:1" hidden="1" x14ac:dyDescent="0.35">
      <c r="A129" s="91" t="s">
        <v>254</v>
      </c>
    </row>
    <row r="130" spans="1:1" hidden="1" x14ac:dyDescent="0.35">
      <c r="A130" s="91" t="s">
        <v>255</v>
      </c>
    </row>
    <row r="131" spans="1:1" hidden="1" x14ac:dyDescent="0.35">
      <c r="A131" s="91" t="s">
        <v>256</v>
      </c>
    </row>
    <row r="132" spans="1:1" hidden="1" x14ac:dyDescent="0.35">
      <c r="A132" s="173" t="s">
        <v>257</v>
      </c>
    </row>
    <row r="133" spans="1:1" hidden="1" x14ac:dyDescent="0.35">
      <c r="A133" s="173" t="s">
        <v>258</v>
      </c>
    </row>
    <row r="134" spans="1:1" hidden="1" x14ac:dyDescent="0.35">
      <c r="A134" s="173" t="s">
        <v>259</v>
      </c>
    </row>
    <row r="135" spans="1:1" hidden="1" x14ac:dyDescent="0.35">
      <c r="A135" s="173" t="s">
        <v>260</v>
      </c>
    </row>
    <row r="136" spans="1:1" hidden="1" x14ac:dyDescent="0.35">
      <c r="A136" s="173" t="s">
        <v>261</v>
      </c>
    </row>
    <row r="137" spans="1:1" hidden="1" x14ac:dyDescent="0.35">
      <c r="A137" s="173" t="s">
        <v>262</v>
      </c>
    </row>
    <row r="138" spans="1:1" hidden="1" x14ac:dyDescent="0.35">
      <c r="A138" s="173" t="s">
        <v>263</v>
      </c>
    </row>
    <row r="139" spans="1:1" hidden="1" x14ac:dyDescent="0.35">
      <c r="A139" s="173" t="s">
        <v>264</v>
      </c>
    </row>
    <row r="140" spans="1:1" hidden="1" x14ac:dyDescent="0.35">
      <c r="A140" s="173" t="s">
        <v>265</v>
      </c>
    </row>
    <row r="141" spans="1:1" hidden="1" x14ac:dyDescent="0.35">
      <c r="A141" s="173" t="s">
        <v>266</v>
      </c>
    </row>
    <row r="142" spans="1:1" hidden="1" x14ac:dyDescent="0.35">
      <c r="A142" s="173" t="s">
        <v>267</v>
      </c>
    </row>
    <row r="143" spans="1:1" hidden="1" x14ac:dyDescent="0.35">
      <c r="A143" s="173" t="s">
        <v>268</v>
      </c>
    </row>
    <row r="144" spans="1:1" hidden="1" x14ac:dyDescent="0.35">
      <c r="A144" s="173" t="s">
        <v>269</v>
      </c>
    </row>
    <row r="145" spans="1:1" hidden="1" x14ac:dyDescent="0.35">
      <c r="A145" s="173" t="s">
        <v>270</v>
      </c>
    </row>
    <row r="146" spans="1:1" hidden="1" x14ac:dyDescent="0.35">
      <c r="A146" s="173" t="s">
        <v>271</v>
      </c>
    </row>
    <row r="147" spans="1:1" hidden="1" x14ac:dyDescent="0.35">
      <c r="A147" s="173" t="s">
        <v>272</v>
      </c>
    </row>
    <row r="148" spans="1:1" hidden="1" x14ac:dyDescent="0.35">
      <c r="A148" s="173" t="s">
        <v>273</v>
      </c>
    </row>
    <row r="149" spans="1:1" hidden="1" x14ac:dyDescent="0.35">
      <c r="A149" s="173" t="s">
        <v>274</v>
      </c>
    </row>
    <row r="150" spans="1:1" hidden="1" x14ac:dyDescent="0.35">
      <c r="A150" s="173" t="s">
        <v>275</v>
      </c>
    </row>
    <row r="151" spans="1:1" hidden="1" x14ac:dyDescent="0.35">
      <c r="A151" s="173" t="s">
        <v>276</v>
      </c>
    </row>
    <row r="152" spans="1:1" hidden="1" x14ac:dyDescent="0.35">
      <c r="A152" s="173" t="s">
        <v>277</v>
      </c>
    </row>
    <row r="153" spans="1:1" hidden="1" x14ac:dyDescent="0.35">
      <c r="A153" s="173" t="s">
        <v>278</v>
      </c>
    </row>
    <row r="154" spans="1:1" hidden="1" x14ac:dyDescent="0.35">
      <c r="A154" s="173" t="s">
        <v>279</v>
      </c>
    </row>
    <row r="155" spans="1:1" hidden="1" x14ac:dyDescent="0.35">
      <c r="A155" s="173" t="s">
        <v>280</v>
      </c>
    </row>
    <row r="156" spans="1:1" hidden="1" x14ac:dyDescent="0.35">
      <c r="A156" s="173" t="s">
        <v>281</v>
      </c>
    </row>
    <row r="157" spans="1:1" hidden="1" x14ac:dyDescent="0.35">
      <c r="A157" s="173" t="s">
        <v>282</v>
      </c>
    </row>
    <row r="158" spans="1:1" hidden="1" x14ac:dyDescent="0.35">
      <c r="A158" s="173" t="s">
        <v>283</v>
      </c>
    </row>
    <row r="159" spans="1:1" hidden="1" x14ac:dyDescent="0.35">
      <c r="A159" s="173" t="s">
        <v>284</v>
      </c>
    </row>
    <row r="160" spans="1:1" hidden="1" x14ac:dyDescent="0.35">
      <c r="A160" s="173" t="s">
        <v>285</v>
      </c>
    </row>
    <row r="161" spans="1:1" hidden="1" x14ac:dyDescent="0.35">
      <c r="A161" s="173" t="s">
        <v>286</v>
      </c>
    </row>
    <row r="162" spans="1:1" hidden="1" x14ac:dyDescent="0.35">
      <c r="A162" s="173" t="s">
        <v>287</v>
      </c>
    </row>
    <row r="163" spans="1:1" hidden="1" x14ac:dyDescent="0.35">
      <c r="A163" s="173" t="s">
        <v>288</v>
      </c>
    </row>
    <row r="164" spans="1:1" hidden="1" x14ac:dyDescent="0.35">
      <c r="A164" s="173" t="s">
        <v>289</v>
      </c>
    </row>
    <row r="165" spans="1:1" hidden="1" x14ac:dyDescent="0.35">
      <c r="A165" s="173" t="s">
        <v>290</v>
      </c>
    </row>
    <row r="166" spans="1:1" hidden="1" x14ac:dyDescent="0.35">
      <c r="A166" s="173" t="s">
        <v>291</v>
      </c>
    </row>
    <row r="167" spans="1:1" hidden="1" x14ac:dyDescent="0.35">
      <c r="A167" s="173" t="s">
        <v>292</v>
      </c>
    </row>
    <row r="168" spans="1:1" hidden="1" x14ac:dyDescent="0.35">
      <c r="A168" s="173" t="s">
        <v>293</v>
      </c>
    </row>
    <row r="169" spans="1:1" hidden="1" x14ac:dyDescent="0.35">
      <c r="A169" s="173" t="s">
        <v>294</v>
      </c>
    </row>
    <row r="170" spans="1:1" hidden="1" x14ac:dyDescent="0.35">
      <c r="A170" s="173" t="s">
        <v>295</v>
      </c>
    </row>
    <row r="171" spans="1:1" hidden="1" x14ac:dyDescent="0.35">
      <c r="A171" s="173" t="s">
        <v>296</v>
      </c>
    </row>
    <row r="172" spans="1:1" hidden="1" x14ac:dyDescent="0.35">
      <c r="A172" s="173" t="s">
        <v>297</v>
      </c>
    </row>
    <row r="173" spans="1:1" hidden="1" x14ac:dyDescent="0.35">
      <c r="A173" s="173" t="s">
        <v>298</v>
      </c>
    </row>
    <row r="174" spans="1:1" hidden="1" x14ac:dyDescent="0.35">
      <c r="A174" s="173" t="s">
        <v>299</v>
      </c>
    </row>
    <row r="175" spans="1:1" hidden="1" x14ac:dyDescent="0.35">
      <c r="A175" s="173" t="s">
        <v>300</v>
      </c>
    </row>
    <row r="176" spans="1:1" hidden="1" x14ac:dyDescent="0.35">
      <c r="A176" s="173" t="s">
        <v>301</v>
      </c>
    </row>
    <row r="177" spans="1:1" hidden="1" x14ac:dyDescent="0.35">
      <c r="A177" s="173" t="s">
        <v>302</v>
      </c>
    </row>
    <row r="178" spans="1:1" hidden="1" x14ac:dyDescent="0.35">
      <c r="A178" s="173" t="s">
        <v>303</v>
      </c>
    </row>
    <row r="179" spans="1:1" hidden="1" x14ac:dyDescent="0.35">
      <c r="A179" s="173" t="s">
        <v>304</v>
      </c>
    </row>
    <row r="180" spans="1:1" hidden="1" x14ac:dyDescent="0.35">
      <c r="A180" s="173" t="s">
        <v>305</v>
      </c>
    </row>
    <row r="181" spans="1:1" hidden="1" x14ac:dyDescent="0.35">
      <c r="A181" s="173" t="s">
        <v>306</v>
      </c>
    </row>
    <row r="182" spans="1:1" hidden="1" x14ac:dyDescent="0.35">
      <c r="A182" s="173" t="s">
        <v>307</v>
      </c>
    </row>
    <row r="183" spans="1:1" hidden="1" x14ac:dyDescent="0.35">
      <c r="A183" s="173" t="s">
        <v>308</v>
      </c>
    </row>
    <row r="184" spans="1:1" hidden="1" x14ac:dyDescent="0.35">
      <c r="A184" s="173" t="s">
        <v>309</v>
      </c>
    </row>
    <row r="185" spans="1:1" hidden="1" x14ac:dyDescent="0.35">
      <c r="A185" s="173" t="s">
        <v>310</v>
      </c>
    </row>
    <row r="186" spans="1:1" hidden="1" x14ac:dyDescent="0.35">
      <c r="A186" s="173" t="s">
        <v>311</v>
      </c>
    </row>
    <row r="187" spans="1:1" hidden="1" x14ac:dyDescent="0.35">
      <c r="A187" s="173" t="s">
        <v>312</v>
      </c>
    </row>
    <row r="188" spans="1:1" hidden="1" x14ac:dyDescent="0.35">
      <c r="A188" s="173" t="s">
        <v>313</v>
      </c>
    </row>
    <row r="189" spans="1:1" hidden="1" x14ac:dyDescent="0.35">
      <c r="A189" s="173" t="s">
        <v>314</v>
      </c>
    </row>
    <row r="190" spans="1:1" hidden="1" x14ac:dyDescent="0.35">
      <c r="A190" s="173" t="s">
        <v>315</v>
      </c>
    </row>
    <row r="191" spans="1:1" hidden="1" x14ac:dyDescent="0.35">
      <c r="A191" s="173" t="s">
        <v>316</v>
      </c>
    </row>
    <row r="192" spans="1:1" hidden="1" x14ac:dyDescent="0.35">
      <c r="A192" s="173" t="s">
        <v>317</v>
      </c>
    </row>
    <row r="193" spans="1:1" hidden="1" x14ac:dyDescent="0.35">
      <c r="A193" s="173" t="s">
        <v>318</v>
      </c>
    </row>
    <row r="194" spans="1:1" hidden="1" x14ac:dyDescent="0.35">
      <c r="A194" s="173" t="s">
        <v>319</v>
      </c>
    </row>
    <row r="195" spans="1:1" hidden="1" x14ac:dyDescent="0.35">
      <c r="A195" s="173" t="s">
        <v>320</v>
      </c>
    </row>
    <row r="196" spans="1:1" hidden="1" x14ac:dyDescent="0.35">
      <c r="A196" s="173" t="s">
        <v>321</v>
      </c>
    </row>
    <row r="197" spans="1:1" hidden="1" x14ac:dyDescent="0.35">
      <c r="A197" s="173" t="s">
        <v>322</v>
      </c>
    </row>
    <row r="198" spans="1:1" hidden="1" x14ac:dyDescent="0.35">
      <c r="A198" s="173" t="s">
        <v>323</v>
      </c>
    </row>
    <row r="199" spans="1:1" hidden="1" x14ac:dyDescent="0.35">
      <c r="A199" s="173" t="s">
        <v>324</v>
      </c>
    </row>
    <row r="200" spans="1:1" hidden="1" x14ac:dyDescent="0.35">
      <c r="A200" s="173" t="s">
        <v>325</v>
      </c>
    </row>
    <row r="201" spans="1:1" hidden="1" x14ac:dyDescent="0.35">
      <c r="A201" s="173" t="s">
        <v>326</v>
      </c>
    </row>
    <row r="202" spans="1:1" hidden="1" x14ac:dyDescent="0.35">
      <c r="A202" s="173" t="s">
        <v>327</v>
      </c>
    </row>
    <row r="203" spans="1:1" hidden="1" x14ac:dyDescent="0.35">
      <c r="A203" s="173" t="s">
        <v>328</v>
      </c>
    </row>
    <row r="204" spans="1:1" hidden="1" x14ac:dyDescent="0.35">
      <c r="A204" s="173" t="s">
        <v>329</v>
      </c>
    </row>
    <row r="205" spans="1:1" hidden="1" x14ac:dyDescent="0.35">
      <c r="A205" s="173" t="s">
        <v>330</v>
      </c>
    </row>
    <row r="206" spans="1:1" hidden="1" x14ac:dyDescent="0.35">
      <c r="A206" s="173" t="s">
        <v>331</v>
      </c>
    </row>
    <row r="207" spans="1:1" hidden="1" x14ac:dyDescent="0.35">
      <c r="A207" s="173" t="s">
        <v>332</v>
      </c>
    </row>
    <row r="208" spans="1:1" hidden="1" x14ac:dyDescent="0.35">
      <c r="A208" s="173" t="s">
        <v>333</v>
      </c>
    </row>
    <row r="209" spans="1:1" hidden="1" x14ac:dyDescent="0.35">
      <c r="A209" s="173" t="s">
        <v>334</v>
      </c>
    </row>
    <row r="210" spans="1:1" hidden="1" x14ac:dyDescent="0.35">
      <c r="A210" s="173" t="s">
        <v>335</v>
      </c>
    </row>
    <row r="211" spans="1:1" hidden="1" x14ac:dyDescent="0.35">
      <c r="A211" s="173" t="s">
        <v>336</v>
      </c>
    </row>
    <row r="212" spans="1:1" hidden="1" x14ac:dyDescent="0.35">
      <c r="A212" s="173" t="s">
        <v>337</v>
      </c>
    </row>
    <row r="213" spans="1:1" hidden="1" x14ac:dyDescent="0.35">
      <c r="A213" s="173" t="s">
        <v>338</v>
      </c>
    </row>
    <row r="214" spans="1:1" hidden="1" x14ac:dyDescent="0.35">
      <c r="A214" s="173" t="s">
        <v>339</v>
      </c>
    </row>
    <row r="215" spans="1:1" hidden="1" x14ac:dyDescent="0.35">
      <c r="A215" s="173" t="s">
        <v>340</v>
      </c>
    </row>
    <row r="216" spans="1:1" hidden="1" x14ac:dyDescent="0.35">
      <c r="A216" s="173" t="s">
        <v>341</v>
      </c>
    </row>
    <row r="217" spans="1:1" hidden="1" x14ac:dyDescent="0.35">
      <c r="A217" s="173" t="s">
        <v>342</v>
      </c>
    </row>
    <row r="218" spans="1:1" hidden="1" x14ac:dyDescent="0.35">
      <c r="A218" s="173" t="s">
        <v>343</v>
      </c>
    </row>
    <row r="219" spans="1:1" hidden="1" x14ac:dyDescent="0.35">
      <c r="A219" s="173" t="s">
        <v>344</v>
      </c>
    </row>
    <row r="220" spans="1:1" hidden="1" x14ac:dyDescent="0.35">
      <c r="A220" s="173" t="s">
        <v>345</v>
      </c>
    </row>
    <row r="221" spans="1:1" hidden="1" x14ac:dyDescent="0.35">
      <c r="A221" s="173" t="s">
        <v>346</v>
      </c>
    </row>
    <row r="222" spans="1:1" hidden="1" x14ac:dyDescent="0.35">
      <c r="A222" s="173" t="s">
        <v>347</v>
      </c>
    </row>
    <row r="223" spans="1:1" hidden="1" x14ac:dyDescent="0.35">
      <c r="A223" s="173" t="s">
        <v>348</v>
      </c>
    </row>
    <row r="224" spans="1:1" hidden="1" x14ac:dyDescent="0.35">
      <c r="A224" s="173" t="s">
        <v>349</v>
      </c>
    </row>
    <row r="225" spans="1:1" hidden="1" x14ac:dyDescent="0.35">
      <c r="A225" s="173" t="s">
        <v>350</v>
      </c>
    </row>
    <row r="226" spans="1:1" hidden="1" x14ac:dyDescent="0.35">
      <c r="A226" s="173" t="s">
        <v>351</v>
      </c>
    </row>
    <row r="227" spans="1:1" hidden="1" x14ac:dyDescent="0.35">
      <c r="A227" s="173" t="s">
        <v>352</v>
      </c>
    </row>
    <row r="228" spans="1:1" hidden="1" x14ac:dyDescent="0.35">
      <c r="A228" s="173" t="s">
        <v>353</v>
      </c>
    </row>
    <row r="229" spans="1:1" hidden="1" x14ac:dyDescent="0.35">
      <c r="A229" s="173" t="s">
        <v>354</v>
      </c>
    </row>
    <row r="230" spans="1:1" hidden="1" x14ac:dyDescent="0.35">
      <c r="A230" s="173" t="s">
        <v>355</v>
      </c>
    </row>
    <row r="231" spans="1:1" hidden="1" x14ac:dyDescent="0.35">
      <c r="A231" s="173" t="s">
        <v>356</v>
      </c>
    </row>
    <row r="232" spans="1:1" hidden="1" x14ac:dyDescent="0.35">
      <c r="A232" s="173" t="s">
        <v>357</v>
      </c>
    </row>
    <row r="233" spans="1:1" hidden="1" x14ac:dyDescent="0.35">
      <c r="A233" s="173" t="s">
        <v>358</v>
      </c>
    </row>
    <row r="234" spans="1:1" hidden="1" x14ac:dyDescent="0.35">
      <c r="A234" s="173" t="s">
        <v>359</v>
      </c>
    </row>
    <row r="235" spans="1:1" hidden="1" x14ac:dyDescent="0.35">
      <c r="A235" s="173" t="s">
        <v>360</v>
      </c>
    </row>
    <row r="236" spans="1:1" hidden="1" x14ac:dyDescent="0.35">
      <c r="A236" s="173" t="s">
        <v>361</v>
      </c>
    </row>
    <row r="237" spans="1:1" hidden="1" x14ac:dyDescent="0.35">
      <c r="A237" s="173" t="s">
        <v>362</v>
      </c>
    </row>
    <row r="238" spans="1:1" hidden="1" x14ac:dyDescent="0.35">
      <c r="A238" s="173" t="s">
        <v>363</v>
      </c>
    </row>
    <row r="239" spans="1:1" hidden="1" x14ac:dyDescent="0.35">
      <c r="A239" s="173" t="s">
        <v>364</v>
      </c>
    </row>
    <row r="240" spans="1:1" hidden="1" x14ac:dyDescent="0.35">
      <c r="A240" s="173" t="s">
        <v>365</v>
      </c>
    </row>
    <row r="241" spans="1:1" hidden="1" x14ac:dyDescent="0.35">
      <c r="A241" s="173" t="s">
        <v>366</v>
      </c>
    </row>
    <row r="242" spans="1:1" hidden="1" x14ac:dyDescent="0.35">
      <c r="A242" s="173" t="s">
        <v>367</v>
      </c>
    </row>
    <row r="243" spans="1:1" hidden="1" x14ac:dyDescent="0.35">
      <c r="A243" s="173" t="s">
        <v>368</v>
      </c>
    </row>
    <row r="244" spans="1:1" hidden="1" x14ac:dyDescent="0.35">
      <c r="A244" s="173" t="s">
        <v>369</v>
      </c>
    </row>
    <row r="245" spans="1:1" hidden="1" x14ac:dyDescent="0.35">
      <c r="A245" s="173" t="s">
        <v>370</v>
      </c>
    </row>
    <row r="246" spans="1:1" hidden="1" x14ac:dyDescent="0.35">
      <c r="A246" s="173" t="s">
        <v>371</v>
      </c>
    </row>
    <row r="247" spans="1:1" hidden="1" x14ac:dyDescent="0.35">
      <c r="A247" s="173" t="s">
        <v>372</v>
      </c>
    </row>
    <row r="248" spans="1:1" hidden="1" x14ac:dyDescent="0.35">
      <c r="A248" s="173" t="s">
        <v>373</v>
      </c>
    </row>
    <row r="249" spans="1:1" hidden="1" x14ac:dyDescent="0.35">
      <c r="A249" s="173" t="s">
        <v>374</v>
      </c>
    </row>
    <row r="250" spans="1:1" hidden="1" x14ac:dyDescent="0.35">
      <c r="A250" s="173" t="s">
        <v>375</v>
      </c>
    </row>
    <row r="251" spans="1:1" hidden="1" x14ac:dyDescent="0.35">
      <c r="A251" s="173" t="s">
        <v>376</v>
      </c>
    </row>
    <row r="252" spans="1:1" hidden="1" x14ac:dyDescent="0.35">
      <c r="A252" s="173" t="s">
        <v>377</v>
      </c>
    </row>
    <row r="253" spans="1:1" hidden="1" x14ac:dyDescent="0.35">
      <c r="A253" s="173" t="s">
        <v>378</v>
      </c>
    </row>
    <row r="254" spans="1:1" hidden="1" x14ac:dyDescent="0.35">
      <c r="A254" s="173" t="s">
        <v>379</v>
      </c>
    </row>
    <row r="255" spans="1:1" hidden="1" x14ac:dyDescent="0.35">
      <c r="A255" s="173" t="s">
        <v>380</v>
      </c>
    </row>
    <row r="256" spans="1:1" hidden="1" x14ac:dyDescent="0.35">
      <c r="A256" s="173" t="s">
        <v>381</v>
      </c>
    </row>
    <row r="257" spans="1:1" hidden="1" x14ac:dyDescent="0.35">
      <c r="A257" s="173" t="s">
        <v>382</v>
      </c>
    </row>
    <row r="258" spans="1:1" hidden="1" x14ac:dyDescent="0.35">
      <c r="A258" s="173" t="s">
        <v>383</v>
      </c>
    </row>
    <row r="259" spans="1:1" hidden="1" x14ac:dyDescent="0.35">
      <c r="A259" s="173" t="s">
        <v>384</v>
      </c>
    </row>
    <row r="260" spans="1:1" hidden="1" x14ac:dyDescent="0.35">
      <c r="A260" s="173" t="s">
        <v>385</v>
      </c>
    </row>
    <row r="261" spans="1:1" hidden="1" x14ac:dyDescent="0.35">
      <c r="A261" s="173" t="s">
        <v>386</v>
      </c>
    </row>
    <row r="262" spans="1:1" hidden="1" x14ac:dyDescent="0.35">
      <c r="A262" s="173" t="s">
        <v>387</v>
      </c>
    </row>
    <row r="263" spans="1:1" hidden="1" x14ac:dyDescent="0.35">
      <c r="A263" s="173" t="s">
        <v>388</v>
      </c>
    </row>
    <row r="264" spans="1:1" hidden="1" x14ac:dyDescent="0.35">
      <c r="A264" s="173" t="s">
        <v>389</v>
      </c>
    </row>
    <row r="265" spans="1:1" hidden="1" x14ac:dyDescent="0.35">
      <c r="A265" s="173" t="s">
        <v>390</v>
      </c>
    </row>
    <row r="266" spans="1:1" hidden="1" x14ac:dyDescent="0.35">
      <c r="A266" s="173" t="s">
        <v>391</v>
      </c>
    </row>
    <row r="267" spans="1:1" hidden="1" x14ac:dyDescent="0.35">
      <c r="A267" s="173" t="s">
        <v>392</v>
      </c>
    </row>
    <row r="268" spans="1:1" hidden="1" x14ac:dyDescent="0.35">
      <c r="A268" s="173" t="s">
        <v>393</v>
      </c>
    </row>
    <row r="269" spans="1:1" hidden="1" x14ac:dyDescent="0.35">
      <c r="A269" s="173" t="s">
        <v>394</v>
      </c>
    </row>
    <row r="270" spans="1:1" hidden="1" x14ac:dyDescent="0.35">
      <c r="A270" s="173" t="s">
        <v>395</v>
      </c>
    </row>
    <row r="271" spans="1:1" hidden="1" x14ac:dyDescent="0.35">
      <c r="A271" s="173" t="s">
        <v>396</v>
      </c>
    </row>
    <row r="272" spans="1:1" hidden="1" x14ac:dyDescent="0.35">
      <c r="A272" s="173" t="s">
        <v>397</v>
      </c>
    </row>
    <row r="273" spans="1:1" hidden="1" x14ac:dyDescent="0.35">
      <c r="A273" s="173" t="s">
        <v>398</v>
      </c>
    </row>
    <row r="274" spans="1:1" hidden="1" x14ac:dyDescent="0.35">
      <c r="A274" s="173" t="s">
        <v>399</v>
      </c>
    </row>
    <row r="275" spans="1:1" hidden="1" x14ac:dyDescent="0.35">
      <c r="A275" s="173" t="s">
        <v>400</v>
      </c>
    </row>
    <row r="276" spans="1:1" hidden="1" x14ac:dyDescent="0.35">
      <c r="A276" s="173" t="s">
        <v>401</v>
      </c>
    </row>
    <row r="277" spans="1:1" hidden="1" x14ac:dyDescent="0.35">
      <c r="A277" s="173" t="s">
        <v>402</v>
      </c>
    </row>
    <row r="278" spans="1:1" hidden="1" x14ac:dyDescent="0.35">
      <c r="A278" s="173" t="s">
        <v>403</v>
      </c>
    </row>
    <row r="279" spans="1:1" hidden="1" x14ac:dyDescent="0.35">
      <c r="A279" s="173" t="s">
        <v>404</v>
      </c>
    </row>
    <row r="280" spans="1:1" hidden="1" x14ac:dyDescent="0.35">
      <c r="A280" s="173" t="s">
        <v>405</v>
      </c>
    </row>
    <row r="281" spans="1:1" hidden="1" x14ac:dyDescent="0.35">
      <c r="A281" s="173" t="s">
        <v>406</v>
      </c>
    </row>
    <row r="282" spans="1:1" hidden="1" x14ac:dyDescent="0.35">
      <c r="A282" s="173" t="s">
        <v>407</v>
      </c>
    </row>
    <row r="283" spans="1:1" hidden="1" x14ac:dyDescent="0.35">
      <c r="A283" s="173" t="s">
        <v>408</v>
      </c>
    </row>
    <row r="284" spans="1:1" hidden="1" x14ac:dyDescent="0.35">
      <c r="A284" s="173" t="s">
        <v>409</v>
      </c>
    </row>
    <row r="285" spans="1:1" hidden="1" x14ac:dyDescent="0.35">
      <c r="A285" s="173" t="s">
        <v>410</v>
      </c>
    </row>
    <row r="286" spans="1:1" hidden="1" x14ac:dyDescent="0.35">
      <c r="A286" s="173" t="s">
        <v>411</v>
      </c>
    </row>
    <row r="287" spans="1:1" hidden="1" x14ac:dyDescent="0.35">
      <c r="A287" s="173" t="s">
        <v>412</v>
      </c>
    </row>
    <row r="288" spans="1:1" hidden="1" x14ac:dyDescent="0.35">
      <c r="A288" s="173" t="s">
        <v>413</v>
      </c>
    </row>
    <row r="289" spans="1:1" hidden="1" x14ac:dyDescent="0.35">
      <c r="A289" s="173" t="s">
        <v>414</v>
      </c>
    </row>
    <row r="290" spans="1:1" hidden="1" x14ac:dyDescent="0.35">
      <c r="A290" s="173" t="s">
        <v>415</v>
      </c>
    </row>
    <row r="291" spans="1:1" hidden="1" x14ac:dyDescent="0.35">
      <c r="A291" s="173" t="s">
        <v>416</v>
      </c>
    </row>
    <row r="292" spans="1:1" hidden="1" x14ac:dyDescent="0.35">
      <c r="A292" s="173" t="s">
        <v>417</v>
      </c>
    </row>
    <row r="293" spans="1:1" hidden="1" x14ac:dyDescent="0.35">
      <c r="A293" s="173" t="s">
        <v>418</v>
      </c>
    </row>
    <row r="294" spans="1:1" hidden="1" x14ac:dyDescent="0.35">
      <c r="A294" s="173" t="s">
        <v>419</v>
      </c>
    </row>
    <row r="295" spans="1:1" hidden="1" x14ac:dyDescent="0.35">
      <c r="A295" s="173" t="s">
        <v>420</v>
      </c>
    </row>
    <row r="296" spans="1:1" hidden="1" x14ac:dyDescent="0.35">
      <c r="A296" s="173" t="s">
        <v>421</v>
      </c>
    </row>
    <row r="297" spans="1:1" hidden="1" x14ac:dyDescent="0.35">
      <c r="A297" s="173" t="s">
        <v>422</v>
      </c>
    </row>
    <row r="298" spans="1:1" hidden="1" x14ac:dyDescent="0.35">
      <c r="A298" s="173" t="s">
        <v>423</v>
      </c>
    </row>
    <row r="299" spans="1:1" hidden="1" x14ac:dyDescent="0.35">
      <c r="A299" s="173" t="s">
        <v>424</v>
      </c>
    </row>
    <row r="300" spans="1:1" hidden="1" x14ac:dyDescent="0.35">
      <c r="A300" s="173" t="s">
        <v>425</v>
      </c>
    </row>
    <row r="301" spans="1:1" hidden="1" x14ac:dyDescent="0.35">
      <c r="A301" s="173" t="s">
        <v>426</v>
      </c>
    </row>
    <row r="302" spans="1:1" hidden="1" x14ac:dyDescent="0.35">
      <c r="A302" s="173" t="s">
        <v>427</v>
      </c>
    </row>
    <row r="303" spans="1:1" hidden="1" x14ac:dyDescent="0.35">
      <c r="A303" s="173" t="s">
        <v>428</v>
      </c>
    </row>
    <row r="304" spans="1:1" hidden="1" x14ac:dyDescent="0.35">
      <c r="A304" s="173" t="s">
        <v>429</v>
      </c>
    </row>
    <row r="305" spans="1:1" hidden="1" x14ac:dyDescent="0.35">
      <c r="A305" s="173" t="s">
        <v>430</v>
      </c>
    </row>
    <row r="306" spans="1:1" hidden="1" x14ac:dyDescent="0.35">
      <c r="A306" s="173" t="s">
        <v>431</v>
      </c>
    </row>
    <row r="307" spans="1:1" hidden="1" x14ac:dyDescent="0.35">
      <c r="A307" s="173" t="s">
        <v>432</v>
      </c>
    </row>
    <row r="308" spans="1:1" hidden="1" x14ac:dyDescent="0.35">
      <c r="A308" s="173" t="s">
        <v>433</v>
      </c>
    </row>
    <row r="309" spans="1:1" hidden="1" x14ac:dyDescent="0.35">
      <c r="A309" s="173" t="s">
        <v>434</v>
      </c>
    </row>
    <row r="310" spans="1:1" hidden="1" x14ac:dyDescent="0.35">
      <c r="A310" s="173" t="s">
        <v>435</v>
      </c>
    </row>
    <row r="311" spans="1:1" hidden="1" x14ac:dyDescent="0.35">
      <c r="A311" s="173" t="s">
        <v>436</v>
      </c>
    </row>
    <row r="312" spans="1:1" hidden="1" x14ac:dyDescent="0.35">
      <c r="A312" s="173" t="s">
        <v>437</v>
      </c>
    </row>
    <row r="313" spans="1:1" hidden="1" x14ac:dyDescent="0.35">
      <c r="A313" s="173" t="s">
        <v>438</v>
      </c>
    </row>
    <row r="314" spans="1:1" hidden="1" x14ac:dyDescent="0.35">
      <c r="A314" s="173" t="s">
        <v>439</v>
      </c>
    </row>
    <row r="315" spans="1:1" hidden="1" x14ac:dyDescent="0.35">
      <c r="A315" s="173" t="s">
        <v>440</v>
      </c>
    </row>
    <row r="316" spans="1:1" hidden="1" x14ac:dyDescent="0.35">
      <c r="A316" s="173" t="s">
        <v>441</v>
      </c>
    </row>
    <row r="317" spans="1:1" hidden="1" x14ac:dyDescent="0.35">
      <c r="A317" s="173" t="s">
        <v>442</v>
      </c>
    </row>
    <row r="318" spans="1:1" hidden="1" x14ac:dyDescent="0.35">
      <c r="A318" s="173" t="s">
        <v>443</v>
      </c>
    </row>
    <row r="319" spans="1:1" hidden="1" x14ac:dyDescent="0.35">
      <c r="A319" s="173" t="s">
        <v>444</v>
      </c>
    </row>
    <row r="320" spans="1:1" hidden="1" x14ac:dyDescent="0.35">
      <c r="A320" s="173" t="s">
        <v>445</v>
      </c>
    </row>
    <row r="321" spans="1:1" hidden="1" x14ac:dyDescent="0.35">
      <c r="A321" s="173" t="s">
        <v>446</v>
      </c>
    </row>
    <row r="322" spans="1:1" hidden="1" x14ac:dyDescent="0.35">
      <c r="A322" s="173" t="s">
        <v>447</v>
      </c>
    </row>
    <row r="323" spans="1:1" hidden="1" x14ac:dyDescent="0.35">
      <c r="A323" s="173" t="s">
        <v>448</v>
      </c>
    </row>
    <row r="324" spans="1:1" hidden="1" x14ac:dyDescent="0.35">
      <c r="A324" s="173" t="s">
        <v>449</v>
      </c>
    </row>
    <row r="325" spans="1:1" hidden="1" x14ac:dyDescent="0.35">
      <c r="A325" s="173" t="s">
        <v>450</v>
      </c>
    </row>
    <row r="326" spans="1:1" hidden="1" x14ac:dyDescent="0.35">
      <c r="A326" s="173" t="s">
        <v>451</v>
      </c>
    </row>
    <row r="327" spans="1:1" hidden="1" x14ac:dyDescent="0.35">
      <c r="A327" s="173" t="s">
        <v>452</v>
      </c>
    </row>
    <row r="328" spans="1:1" hidden="1" x14ac:dyDescent="0.35">
      <c r="A328" s="173" t="s">
        <v>453</v>
      </c>
    </row>
    <row r="329" spans="1:1" hidden="1" x14ac:dyDescent="0.35">
      <c r="A329" s="173" t="s">
        <v>454</v>
      </c>
    </row>
    <row r="330" spans="1:1" hidden="1" x14ac:dyDescent="0.35">
      <c r="A330" s="173" t="s">
        <v>455</v>
      </c>
    </row>
    <row r="331" spans="1:1" hidden="1" x14ac:dyDescent="0.35">
      <c r="A331" s="173" t="s">
        <v>456</v>
      </c>
    </row>
    <row r="332" spans="1:1" hidden="1" x14ac:dyDescent="0.35">
      <c r="A332" s="173" t="s">
        <v>457</v>
      </c>
    </row>
    <row r="333" spans="1:1" hidden="1" x14ac:dyDescent="0.35">
      <c r="A333" s="173" t="s">
        <v>458</v>
      </c>
    </row>
    <row r="334" spans="1:1" hidden="1" x14ac:dyDescent="0.35">
      <c r="A334" s="173" t="s">
        <v>459</v>
      </c>
    </row>
    <row r="335" spans="1:1" hidden="1" x14ac:dyDescent="0.35">
      <c r="A335" s="173" t="s">
        <v>460</v>
      </c>
    </row>
    <row r="336" spans="1:1" hidden="1" x14ac:dyDescent="0.35">
      <c r="A336" s="173" t="s">
        <v>461</v>
      </c>
    </row>
    <row r="337" spans="1:1" hidden="1" x14ac:dyDescent="0.35">
      <c r="A337" s="173" t="s">
        <v>462</v>
      </c>
    </row>
    <row r="338" spans="1:1" hidden="1" x14ac:dyDescent="0.35">
      <c r="A338" s="173" t="s">
        <v>463</v>
      </c>
    </row>
    <row r="339" spans="1:1" hidden="1" x14ac:dyDescent="0.35">
      <c r="A339" s="173" t="s">
        <v>464</v>
      </c>
    </row>
    <row r="340" spans="1:1" hidden="1" x14ac:dyDescent="0.35">
      <c r="A340" s="173" t="s">
        <v>465</v>
      </c>
    </row>
    <row r="341" spans="1:1" hidden="1" x14ac:dyDescent="0.35">
      <c r="A341" s="173" t="s">
        <v>466</v>
      </c>
    </row>
    <row r="342" spans="1:1" hidden="1" x14ac:dyDescent="0.35">
      <c r="A342" s="173" t="s">
        <v>467</v>
      </c>
    </row>
    <row r="343" spans="1:1" hidden="1" x14ac:dyDescent="0.35">
      <c r="A343" s="173" t="s">
        <v>468</v>
      </c>
    </row>
    <row r="344" spans="1:1" hidden="1" x14ac:dyDescent="0.35">
      <c r="A344" s="173" t="s">
        <v>469</v>
      </c>
    </row>
    <row r="345" spans="1:1" hidden="1" x14ac:dyDescent="0.35">
      <c r="A345" s="173" t="s">
        <v>470</v>
      </c>
    </row>
    <row r="346" spans="1:1" hidden="1" x14ac:dyDescent="0.35">
      <c r="A346" s="173" t="s">
        <v>471</v>
      </c>
    </row>
    <row r="347" spans="1:1" hidden="1" x14ac:dyDescent="0.35">
      <c r="A347" s="173" t="s">
        <v>472</v>
      </c>
    </row>
    <row r="348" spans="1:1" hidden="1" x14ac:dyDescent="0.35">
      <c r="A348" s="173" t="s">
        <v>473</v>
      </c>
    </row>
    <row r="349" spans="1:1" hidden="1" x14ac:dyDescent="0.35">
      <c r="A349" s="173" t="s">
        <v>474</v>
      </c>
    </row>
    <row r="350" spans="1:1" hidden="1" x14ac:dyDescent="0.35">
      <c r="A350" s="173" t="s">
        <v>475</v>
      </c>
    </row>
    <row r="351" spans="1:1" hidden="1" x14ac:dyDescent="0.35">
      <c r="A351" s="173" t="s">
        <v>476</v>
      </c>
    </row>
    <row r="352" spans="1:1" hidden="1" x14ac:dyDescent="0.35">
      <c r="A352" s="173" t="s">
        <v>477</v>
      </c>
    </row>
    <row r="353" spans="1:1" hidden="1" x14ac:dyDescent="0.35">
      <c r="A353" s="173" t="s">
        <v>478</v>
      </c>
    </row>
    <row r="354" spans="1:1" hidden="1" x14ac:dyDescent="0.35">
      <c r="A354" s="173" t="s">
        <v>479</v>
      </c>
    </row>
    <row r="355" spans="1:1" hidden="1" x14ac:dyDescent="0.35">
      <c r="A355" s="173" t="s">
        <v>480</v>
      </c>
    </row>
    <row r="356" spans="1:1" hidden="1" x14ac:dyDescent="0.35">
      <c r="A356" s="173" t="s">
        <v>481</v>
      </c>
    </row>
    <row r="357" spans="1:1" hidden="1" x14ac:dyDescent="0.35">
      <c r="A357" s="173" t="s">
        <v>482</v>
      </c>
    </row>
    <row r="358" spans="1:1" hidden="1" x14ac:dyDescent="0.35">
      <c r="A358" s="173" t="s">
        <v>483</v>
      </c>
    </row>
    <row r="359" spans="1:1" hidden="1" x14ac:dyDescent="0.35">
      <c r="A359" s="173" t="s">
        <v>484</v>
      </c>
    </row>
    <row r="360" spans="1:1" hidden="1" x14ac:dyDescent="0.35">
      <c r="A360" s="173" t="s">
        <v>485</v>
      </c>
    </row>
    <row r="361" spans="1:1" hidden="1" x14ac:dyDescent="0.35">
      <c r="A361" s="173" t="s">
        <v>486</v>
      </c>
    </row>
    <row r="362" spans="1:1" hidden="1" x14ac:dyDescent="0.35">
      <c r="A362" s="173" t="s">
        <v>487</v>
      </c>
    </row>
    <row r="363" spans="1:1" hidden="1" x14ac:dyDescent="0.35">
      <c r="A363" s="173" t="s">
        <v>488</v>
      </c>
    </row>
    <row r="364" spans="1:1" hidden="1" x14ac:dyDescent="0.35">
      <c r="A364" s="173" t="s">
        <v>489</v>
      </c>
    </row>
    <row r="365" spans="1:1" hidden="1" x14ac:dyDescent="0.35">
      <c r="A365" s="173" t="s">
        <v>490</v>
      </c>
    </row>
    <row r="366" spans="1:1" hidden="1" x14ac:dyDescent="0.35">
      <c r="A366" s="173" t="s">
        <v>491</v>
      </c>
    </row>
    <row r="367" spans="1:1" hidden="1" x14ac:dyDescent="0.35">
      <c r="A367" s="173" t="s">
        <v>492</v>
      </c>
    </row>
    <row r="368" spans="1:1" hidden="1" x14ac:dyDescent="0.35">
      <c r="A368" s="173" t="s">
        <v>493</v>
      </c>
    </row>
    <row r="369" spans="1:1" hidden="1" x14ac:dyDescent="0.35">
      <c r="A369" s="173" t="s">
        <v>494</v>
      </c>
    </row>
    <row r="370" spans="1:1" hidden="1" x14ac:dyDescent="0.35">
      <c r="A370" s="173" t="s">
        <v>495</v>
      </c>
    </row>
    <row r="371" spans="1:1" hidden="1" x14ac:dyDescent="0.35">
      <c r="A371" s="173" t="s">
        <v>496</v>
      </c>
    </row>
    <row r="372" spans="1:1" hidden="1" x14ac:dyDescent="0.35">
      <c r="A372" s="173" t="s">
        <v>497</v>
      </c>
    </row>
    <row r="373" spans="1:1" hidden="1" x14ac:dyDescent="0.35">
      <c r="A373" s="173" t="s">
        <v>498</v>
      </c>
    </row>
    <row r="374" spans="1:1" hidden="1" x14ac:dyDescent="0.35">
      <c r="A374" s="173" t="s">
        <v>499</v>
      </c>
    </row>
    <row r="375" spans="1:1" hidden="1" x14ac:dyDescent="0.35">
      <c r="A375" s="173" t="s">
        <v>157</v>
      </c>
    </row>
    <row r="376" spans="1:1" hidden="1" x14ac:dyDescent="0.35">
      <c r="A376" s="173" t="s">
        <v>500</v>
      </c>
    </row>
    <row r="377" spans="1:1" hidden="1" x14ac:dyDescent="0.35">
      <c r="A377" s="173" t="s">
        <v>501</v>
      </c>
    </row>
    <row r="378" spans="1:1" hidden="1" x14ac:dyDescent="0.35">
      <c r="A378" s="173" t="s">
        <v>502</v>
      </c>
    </row>
    <row r="379" spans="1:1" hidden="1" x14ac:dyDescent="0.35">
      <c r="A379" s="173" t="s">
        <v>503</v>
      </c>
    </row>
    <row r="380" spans="1:1" hidden="1" x14ac:dyDescent="0.35">
      <c r="A380" s="173" t="s">
        <v>504</v>
      </c>
    </row>
    <row r="381" spans="1:1" hidden="1" x14ac:dyDescent="0.35">
      <c r="A381" s="173" t="s">
        <v>505</v>
      </c>
    </row>
    <row r="382" spans="1:1" hidden="1" x14ac:dyDescent="0.35">
      <c r="A382" s="173" t="s">
        <v>506</v>
      </c>
    </row>
    <row r="383" spans="1:1" hidden="1" x14ac:dyDescent="0.35">
      <c r="A383" s="173" t="s">
        <v>507</v>
      </c>
    </row>
    <row r="384" spans="1:1" hidden="1" x14ac:dyDescent="0.35">
      <c r="A384" s="173" t="s">
        <v>508</v>
      </c>
    </row>
    <row r="385" spans="1:1" hidden="1" x14ac:dyDescent="0.35">
      <c r="A385" s="173" t="s">
        <v>509</v>
      </c>
    </row>
    <row r="386" spans="1:1" hidden="1" x14ac:dyDescent="0.35">
      <c r="A386" s="173" t="s">
        <v>510</v>
      </c>
    </row>
    <row r="387" spans="1:1" hidden="1" x14ac:dyDescent="0.35">
      <c r="A387" s="173" t="s">
        <v>511</v>
      </c>
    </row>
    <row r="388" spans="1:1" hidden="1" x14ac:dyDescent="0.35">
      <c r="A388" s="173" t="s">
        <v>512</v>
      </c>
    </row>
    <row r="389" spans="1:1" hidden="1" x14ac:dyDescent="0.35">
      <c r="A389" s="173" t="s">
        <v>513</v>
      </c>
    </row>
    <row r="390" spans="1:1" hidden="1" x14ac:dyDescent="0.35">
      <c r="A390" s="173" t="s">
        <v>514</v>
      </c>
    </row>
  </sheetData>
  <mergeCells count="34">
    <mergeCell ref="A37:E37"/>
    <mergeCell ref="D52:O52"/>
    <mergeCell ref="M57:P57"/>
    <mergeCell ref="H61:P61"/>
    <mergeCell ref="D42:O42"/>
    <mergeCell ref="D44:O44"/>
    <mergeCell ref="D45:O45"/>
    <mergeCell ref="D46:O47"/>
    <mergeCell ref="D50:O50"/>
    <mergeCell ref="D51:O51"/>
    <mergeCell ref="A15:D15"/>
    <mergeCell ref="E15:G15"/>
    <mergeCell ref="H15:J15"/>
    <mergeCell ref="K15:M15"/>
    <mergeCell ref="N15:P15"/>
    <mergeCell ref="N13:P13"/>
    <mergeCell ref="A14:D14"/>
    <mergeCell ref="E14:G14"/>
    <mergeCell ref="H14:J14"/>
    <mergeCell ref="K14:M14"/>
    <mergeCell ref="N14:P14"/>
    <mergeCell ref="A13:D13"/>
    <mergeCell ref="E13:G13"/>
    <mergeCell ref="H13:J13"/>
    <mergeCell ref="K13:M13"/>
    <mergeCell ref="E12:G12"/>
    <mergeCell ref="H12:J12"/>
    <mergeCell ref="K12:M12"/>
    <mergeCell ref="N12:P12"/>
    <mergeCell ref="A1:P1"/>
    <mergeCell ref="A2:P2"/>
    <mergeCell ref="E6:P6"/>
    <mergeCell ref="B8:O8"/>
    <mergeCell ref="B10:O10"/>
  </mergeCells>
  <dataValidations count="2">
    <dataValidation type="list" allowBlank="1" showInputMessage="1" showErrorMessage="1" sqref="E6:P6" xr:uid="{A52A2181-FAF9-45C6-A96B-0ECABAAE7D7D}">
      <formula1>$A$69:$A$390</formula1>
    </dataValidation>
    <dataValidation type="list" allowBlank="1" showInputMessage="1" showErrorMessage="1" sqref="E11 E7" xr:uid="{86CE9D9E-57BA-4946-B4BA-31EC81E4C840}">
      <formula1>$A$69:$A$123</formula1>
    </dataValidation>
  </dataValidations>
  <hyperlinks>
    <hyperlink ref="E65" r:id="rId1" display="mailto:parish.precepts@somerset.gov.uk" xr:uid="{1C0C9780-7CE6-42C7-8810-5C29C01ABCF0}"/>
    <hyperlink ref="D51" r:id="rId2" xr:uid="{BFDD634C-CC8F-4697-925F-2639D5408F4D}"/>
    <hyperlink ref="H60" r:id="rId3" xr:uid="{5FDE3A7F-131F-42BF-BF94-A76E9AAC492B}"/>
  </hyperlinks>
  <pageMargins left="0.7" right="0.7" top="0.75" bottom="0.75" header="0.3" footer="0.3"/>
  <pageSetup paperSize="9" scale="69" orientation="portrait" horizontalDpi="0" verticalDpi="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3330-FE58-42FC-BBAC-31818B2C4738}">
  <dimension ref="A1"/>
  <sheetViews>
    <sheetView workbookViewId="0">
      <selection activeCell="B3" sqref="B3"/>
    </sheetView>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4297F-8E4B-458F-BB98-BC649A4BF192}">
  <sheetPr>
    <pageSetUpPr fitToPage="1"/>
  </sheetPr>
  <dimension ref="B1:F18"/>
  <sheetViews>
    <sheetView workbookViewId="0">
      <selection activeCell="B14" sqref="B14"/>
    </sheetView>
  </sheetViews>
  <sheetFormatPr defaultRowHeight="14.5" x14ac:dyDescent="0.35"/>
  <cols>
    <col min="2" max="2" width="53.7265625" bestFit="1" customWidth="1"/>
    <col min="3" max="3" width="13.7265625" bestFit="1" customWidth="1"/>
    <col min="4" max="4" width="13.7265625" customWidth="1"/>
    <col min="5" max="5" width="13.7265625" bestFit="1" customWidth="1"/>
    <col min="6" max="6" width="39.54296875" customWidth="1"/>
  </cols>
  <sheetData>
    <row r="1" spans="2:6" ht="23.5" x14ac:dyDescent="0.35">
      <c r="B1" s="73" t="s">
        <v>684</v>
      </c>
      <c r="C1" s="50"/>
      <c r="D1" s="51"/>
      <c r="E1" s="52"/>
    </row>
    <row r="2" spans="2:6" ht="15.5" x14ac:dyDescent="0.35">
      <c r="B2" s="53" t="s">
        <v>685</v>
      </c>
      <c r="C2" s="54" t="s">
        <v>141</v>
      </c>
      <c r="D2" s="54" t="s">
        <v>623</v>
      </c>
      <c r="E2" s="75">
        <f>'Expenses Budget 2024 25'!U39</f>
        <v>23714.448400000001</v>
      </c>
      <c r="F2" s="54" t="s">
        <v>630</v>
      </c>
    </row>
    <row r="3" spans="2:6" ht="15.5" x14ac:dyDescent="0.35">
      <c r="B3" s="53"/>
      <c r="C3" s="54"/>
      <c r="D3" s="54"/>
      <c r="E3" s="56"/>
    </row>
    <row r="4" spans="2:6" ht="15.5" x14ac:dyDescent="0.35">
      <c r="B4" s="57" t="s">
        <v>119</v>
      </c>
      <c r="C4" s="58"/>
      <c r="D4" s="59"/>
      <c r="E4" s="60"/>
    </row>
    <row r="5" spans="2:6" ht="15.5" x14ac:dyDescent="0.35">
      <c r="B5" s="53" t="s">
        <v>120</v>
      </c>
      <c r="C5" s="61">
        <v>10000</v>
      </c>
      <c r="D5" s="74">
        <v>0</v>
      </c>
      <c r="E5" s="62"/>
    </row>
    <row r="6" spans="2:6" ht="15.5" x14ac:dyDescent="0.35">
      <c r="B6" s="53" t="s">
        <v>121</v>
      </c>
      <c r="C6" s="77">
        <v>4238.8</v>
      </c>
      <c r="D6" s="74">
        <v>0</v>
      </c>
      <c r="E6" s="63"/>
      <c r="F6" t="s">
        <v>631</v>
      </c>
    </row>
    <row r="7" spans="2:6" ht="15.5" x14ac:dyDescent="0.35">
      <c r="B7" s="53" t="s">
        <v>139</v>
      </c>
      <c r="C7" s="77">
        <v>15000</v>
      </c>
      <c r="D7" s="74">
        <v>10000</v>
      </c>
      <c r="E7" s="63"/>
    </row>
    <row r="8" spans="2:6" ht="15.5" x14ac:dyDescent="0.35">
      <c r="B8" s="53" t="s">
        <v>151</v>
      </c>
      <c r="C8" s="77">
        <v>3825.6</v>
      </c>
      <c r="D8" s="59">
        <f>3825.6+867.46</f>
        <v>4693.0599999999995</v>
      </c>
      <c r="E8" s="63"/>
      <c r="F8" t="s">
        <v>687</v>
      </c>
    </row>
    <row r="9" spans="2:6" ht="15.5" x14ac:dyDescent="0.35">
      <c r="B9" s="53" t="s">
        <v>686</v>
      </c>
      <c r="C9" s="58"/>
      <c r="D9" s="59"/>
      <c r="E9" s="55">
        <f>SUM(D5:D8)</f>
        <v>14693.06</v>
      </c>
    </row>
    <row r="10" spans="2:6" ht="15.5" x14ac:dyDescent="0.35">
      <c r="B10" s="53" t="s">
        <v>123</v>
      </c>
      <c r="C10" s="58"/>
      <c r="D10" s="64"/>
      <c r="E10" s="309">
        <f>E11-E2-E9</f>
        <v>1766.431600000009</v>
      </c>
      <c r="F10" s="36"/>
    </row>
    <row r="11" spans="2:6" ht="16" thickBot="1" x14ac:dyDescent="0.4">
      <c r="B11" s="66" t="s">
        <v>5</v>
      </c>
      <c r="C11" s="58"/>
      <c r="D11" s="67"/>
      <c r="E11" s="68">
        <f>E18</f>
        <v>40173.94000000001</v>
      </c>
    </row>
    <row r="12" spans="2:6" ht="16" thickTop="1" x14ac:dyDescent="0.35">
      <c r="B12" s="53"/>
      <c r="C12" s="61"/>
      <c r="D12" s="59"/>
      <c r="E12" s="63"/>
    </row>
    <row r="13" spans="2:6" ht="15.5" x14ac:dyDescent="0.35">
      <c r="B13" s="53"/>
      <c r="C13" s="61"/>
      <c r="D13" s="59"/>
      <c r="E13" s="63"/>
    </row>
    <row r="14" spans="2:6" ht="29" x14ac:dyDescent="0.35">
      <c r="B14" s="53" t="s">
        <v>124</v>
      </c>
      <c r="C14" s="58"/>
      <c r="D14" s="64"/>
      <c r="E14" s="75">
        <v>11000</v>
      </c>
      <c r="F14" s="36" t="s">
        <v>148</v>
      </c>
    </row>
    <row r="15" spans="2:6" ht="15.5" x14ac:dyDescent="0.35">
      <c r="B15" s="53" t="s">
        <v>125</v>
      </c>
      <c r="C15" s="58"/>
      <c r="D15" s="64"/>
      <c r="E15" s="55">
        <f>25000*3.5%+480+190</f>
        <v>1545</v>
      </c>
      <c r="F15" t="s">
        <v>645</v>
      </c>
    </row>
    <row r="16" spans="2:6" ht="15.5" x14ac:dyDescent="0.35">
      <c r="B16" s="53" t="s">
        <v>126</v>
      </c>
      <c r="C16" s="58"/>
      <c r="D16" s="64"/>
      <c r="E16" s="55">
        <v>45.15</v>
      </c>
      <c r="F16" s="1" t="s">
        <v>636</v>
      </c>
    </row>
    <row r="17" spans="2:6" ht="29" x14ac:dyDescent="0.35">
      <c r="B17" s="53" t="s">
        <v>149</v>
      </c>
      <c r="C17" s="58"/>
      <c r="D17" s="64"/>
      <c r="E17" s="55">
        <f>'Bank Reconciliation'!F33-'Expenses Budget 2024 25'!S39</f>
        <v>27583.790000000008</v>
      </c>
      <c r="F17" s="36" t="s">
        <v>688</v>
      </c>
    </row>
    <row r="18" spans="2:6" ht="16" thickBot="1" x14ac:dyDescent="0.4">
      <c r="B18" s="69" t="s">
        <v>5</v>
      </c>
      <c r="C18" s="70"/>
      <c r="D18" s="71"/>
      <c r="E18" s="72">
        <f>SUM(E14:E17)</f>
        <v>40173.94000000001</v>
      </c>
    </row>
  </sheetData>
  <pageMargins left="0.7" right="0.7" top="0.75" bottom="0.75" header="0.3" footer="0.3"/>
  <pageSetup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EFAF0-E555-4D08-B5AF-719A1FA6059E}">
  <sheetPr>
    <pageSetUpPr fitToPage="1"/>
  </sheetPr>
  <dimension ref="A1:I38"/>
  <sheetViews>
    <sheetView topLeftCell="A3" workbookViewId="0">
      <selection activeCell="B12" sqref="B12"/>
    </sheetView>
  </sheetViews>
  <sheetFormatPr defaultRowHeight="18.5" x14ac:dyDescent="0.45"/>
  <cols>
    <col min="1" max="1" width="69" customWidth="1"/>
    <col min="2" max="2" width="28.1796875" bestFit="1" customWidth="1"/>
    <col min="3" max="3" width="8.6328125" bestFit="1" customWidth="1"/>
    <col min="5" max="5" width="12" style="8" bestFit="1" customWidth="1"/>
    <col min="6" max="6" width="12.7265625" style="8" bestFit="1" customWidth="1"/>
    <col min="10" max="10" width="10.1796875" bestFit="1" customWidth="1"/>
  </cols>
  <sheetData>
    <row r="1" spans="1:9" ht="20.25" customHeight="1" x14ac:dyDescent="0.35">
      <c r="A1" s="370" t="s">
        <v>61</v>
      </c>
      <c r="B1" s="370"/>
      <c r="C1" s="370"/>
      <c r="D1" s="370"/>
      <c r="E1" s="370"/>
      <c r="F1" s="370"/>
    </row>
    <row r="2" spans="1:9" ht="20.25" customHeight="1" x14ac:dyDescent="0.35">
      <c r="A2" s="370"/>
      <c r="B2" s="370"/>
      <c r="C2" s="370"/>
      <c r="D2" s="370"/>
      <c r="E2" s="370"/>
      <c r="F2" s="370"/>
    </row>
    <row r="3" spans="1:9" ht="24" customHeight="1" x14ac:dyDescent="0.35">
      <c r="A3" s="370"/>
      <c r="B3" s="370"/>
      <c r="C3" s="370"/>
      <c r="D3" s="370"/>
      <c r="E3" s="370"/>
      <c r="F3" s="370"/>
    </row>
    <row r="4" spans="1:9" ht="20" x14ac:dyDescent="0.35">
      <c r="A4" s="370" t="s">
        <v>743</v>
      </c>
      <c r="B4" s="370"/>
      <c r="C4" s="370"/>
      <c r="D4" s="370"/>
      <c r="E4" s="370"/>
      <c r="F4" s="370"/>
    </row>
    <row r="5" spans="1:9" x14ac:dyDescent="0.45">
      <c r="A5" s="15"/>
      <c r="B5" s="8"/>
      <c r="C5" s="8"/>
      <c r="D5" s="8"/>
    </row>
    <row r="6" spans="1:9" x14ac:dyDescent="0.45">
      <c r="A6" s="15" t="s">
        <v>526</v>
      </c>
      <c r="B6" s="8"/>
      <c r="C6" s="8"/>
      <c r="D6" s="8"/>
    </row>
    <row r="7" spans="1:9" x14ac:dyDescent="0.45">
      <c r="A7" s="189" t="s">
        <v>62</v>
      </c>
      <c r="B7" s="8"/>
      <c r="C7" s="8"/>
      <c r="D7" s="8"/>
      <c r="F7" s="183">
        <v>4769.96</v>
      </c>
    </row>
    <row r="8" spans="1:9" x14ac:dyDescent="0.45">
      <c r="A8" s="189" t="s">
        <v>75</v>
      </c>
      <c r="B8" s="8"/>
      <c r="C8" s="8"/>
      <c r="D8" s="8"/>
      <c r="F8" s="183">
        <v>6351.15</v>
      </c>
    </row>
    <row r="9" spans="1:9" x14ac:dyDescent="0.45">
      <c r="A9" s="189" t="s">
        <v>581</v>
      </c>
      <c r="B9" s="8"/>
      <c r="C9" s="8"/>
      <c r="D9" s="8"/>
      <c r="F9" s="183">
        <v>25000</v>
      </c>
    </row>
    <row r="10" spans="1:9" x14ac:dyDescent="0.45">
      <c r="A10" s="189" t="s">
        <v>63</v>
      </c>
      <c r="B10" s="8"/>
      <c r="C10" s="8"/>
      <c r="D10" s="8"/>
      <c r="E10" s="8">
        <v>4092.92</v>
      </c>
    </row>
    <row r="11" spans="1:9" x14ac:dyDescent="0.45">
      <c r="A11" s="189"/>
      <c r="B11" s="8"/>
      <c r="C11" s="8"/>
      <c r="D11" s="8"/>
      <c r="F11" s="184"/>
      <c r="I11" s="16" t="s">
        <v>64</v>
      </c>
    </row>
    <row r="12" spans="1:9" x14ac:dyDescent="0.45">
      <c r="A12" s="189"/>
      <c r="B12" s="8"/>
      <c r="C12" s="8"/>
      <c r="D12" s="8"/>
    </row>
    <row r="13" spans="1:9" x14ac:dyDescent="0.45">
      <c r="A13" s="189" t="s">
        <v>748</v>
      </c>
      <c r="B13" s="219" t="s">
        <v>736</v>
      </c>
      <c r="C13" s="8" t="s">
        <v>740</v>
      </c>
      <c r="D13" s="8"/>
      <c r="E13" s="8">
        <v>1140</v>
      </c>
    </row>
    <row r="14" spans="1:9" x14ac:dyDescent="0.45">
      <c r="A14" s="8"/>
      <c r="B14" s="8"/>
      <c r="C14" s="8"/>
      <c r="D14" s="8"/>
    </row>
    <row r="15" spans="1:9" x14ac:dyDescent="0.45">
      <c r="A15" s="8"/>
      <c r="B15" s="8"/>
      <c r="C15" s="8"/>
      <c r="D15" s="8"/>
    </row>
    <row r="16" spans="1:9" x14ac:dyDescent="0.45">
      <c r="A16" s="8" t="s">
        <v>71</v>
      </c>
      <c r="B16" s="8"/>
      <c r="C16" s="8"/>
      <c r="D16" s="8"/>
      <c r="E16" s="185"/>
      <c r="F16" s="183">
        <f>SUM(E10-E13+E16)</f>
        <v>2952.92</v>
      </c>
    </row>
    <row r="17" spans="1:6" x14ac:dyDescent="0.45">
      <c r="A17" s="189"/>
      <c r="B17" s="8"/>
      <c r="C17" s="8"/>
      <c r="D17" s="8"/>
    </row>
    <row r="18" spans="1:6" ht="19" thickBot="1" x14ac:dyDescent="0.5">
      <c r="A18" s="15" t="s">
        <v>744</v>
      </c>
      <c r="B18" s="186"/>
      <c r="C18" s="186"/>
      <c r="D18" s="186"/>
      <c r="E18" s="186"/>
      <c r="F18" s="187">
        <f>SUM(F7:F17)</f>
        <v>39074.03</v>
      </c>
    </row>
    <row r="19" spans="1:6" ht="19" thickTop="1" x14ac:dyDescent="0.45">
      <c r="A19" s="189"/>
      <c r="B19" s="8"/>
      <c r="C19" s="8"/>
      <c r="D19" s="8"/>
    </row>
    <row r="20" spans="1:6" x14ac:dyDescent="0.45">
      <c r="A20" s="189"/>
      <c r="B20" s="8"/>
      <c r="C20" s="8"/>
      <c r="D20" s="8"/>
    </row>
    <row r="21" spans="1:6" ht="20" x14ac:dyDescent="0.45">
      <c r="A21" s="189" t="s">
        <v>582</v>
      </c>
      <c r="B21" s="8"/>
      <c r="C21" s="8"/>
      <c r="D21" s="8"/>
      <c r="E21" s="183">
        <v>24434.04</v>
      </c>
    </row>
    <row r="22" spans="1:6" x14ac:dyDescent="0.45">
      <c r="A22" s="189" t="s">
        <v>66</v>
      </c>
      <c r="B22" s="8"/>
      <c r="C22" s="8"/>
      <c r="D22" s="8"/>
      <c r="E22" s="183">
        <v>9678.32</v>
      </c>
    </row>
    <row r="23" spans="1:6" x14ac:dyDescent="0.45">
      <c r="A23" s="189" t="s">
        <v>67</v>
      </c>
      <c r="B23" s="8"/>
      <c r="C23" s="8"/>
      <c r="D23" s="8"/>
      <c r="E23" s="188">
        <v>5802.58</v>
      </c>
    </row>
    <row r="24" spans="1:6" x14ac:dyDescent="0.45">
      <c r="A24" s="189"/>
      <c r="B24" s="8"/>
      <c r="C24" s="8"/>
      <c r="D24" s="8"/>
      <c r="F24" s="8">
        <f>SUM(E21:E23)</f>
        <v>39914.94</v>
      </c>
    </row>
    <row r="25" spans="1:6" x14ac:dyDescent="0.45">
      <c r="A25" s="189"/>
      <c r="B25" s="8"/>
      <c r="C25" s="8"/>
      <c r="D25" s="8"/>
    </row>
    <row r="26" spans="1:6" x14ac:dyDescent="0.45">
      <c r="A26" s="189" t="s">
        <v>745</v>
      </c>
      <c r="B26" s="8" t="s">
        <v>79</v>
      </c>
      <c r="C26" s="8"/>
      <c r="D26" s="8"/>
      <c r="E26" s="183"/>
      <c r="F26" s="183">
        <v>15875.56</v>
      </c>
    </row>
    <row r="27" spans="1:6" x14ac:dyDescent="0.45">
      <c r="A27" s="189"/>
      <c r="B27" s="8"/>
      <c r="C27" s="8"/>
      <c r="D27" s="8"/>
      <c r="F27" s="183"/>
    </row>
    <row r="28" spans="1:6" x14ac:dyDescent="0.45">
      <c r="A28" s="189"/>
      <c r="B28" s="8"/>
      <c r="C28" s="8"/>
      <c r="D28" s="8"/>
    </row>
    <row r="29" spans="1:6" x14ac:dyDescent="0.45">
      <c r="A29" s="189" t="s">
        <v>746</v>
      </c>
      <c r="B29" s="8" t="s">
        <v>79</v>
      </c>
      <c r="C29" s="8"/>
      <c r="D29" s="8"/>
      <c r="E29" s="183">
        <v>14394.44</v>
      </c>
      <c r="F29" s="183"/>
    </row>
    <row r="30" spans="1:6" x14ac:dyDescent="0.45">
      <c r="A30" s="189"/>
      <c r="B30" s="8" t="s">
        <v>78</v>
      </c>
      <c r="C30" s="8"/>
      <c r="D30" s="8"/>
      <c r="E30" s="8">
        <v>91.64</v>
      </c>
    </row>
    <row r="31" spans="1:6" x14ac:dyDescent="0.45">
      <c r="A31" s="189"/>
      <c r="B31" s="8" t="s">
        <v>77</v>
      </c>
      <c r="C31" s="8"/>
      <c r="D31" s="8"/>
      <c r="E31" s="185">
        <v>548.57000000000005</v>
      </c>
      <c r="F31" s="8">
        <f>SUM(E29:E31)</f>
        <v>15034.65</v>
      </c>
    </row>
    <row r="32" spans="1:6" x14ac:dyDescent="0.45">
      <c r="A32" s="189"/>
      <c r="B32" s="8"/>
      <c r="C32" s="8"/>
      <c r="D32" s="8"/>
    </row>
    <row r="33" spans="1:6" ht="19" thickBot="1" x14ac:dyDescent="0.5">
      <c r="A33" s="15" t="s">
        <v>747</v>
      </c>
      <c r="B33" s="186"/>
      <c r="C33" s="186"/>
      <c r="D33" s="186"/>
      <c r="E33" s="186"/>
      <c r="F33" s="187">
        <f>F24-F26-F27+F31</f>
        <v>39074.030000000006</v>
      </c>
    </row>
    <row r="34" spans="1:6" ht="19" thickTop="1" x14ac:dyDescent="0.45">
      <c r="A34" s="17"/>
      <c r="B34" s="8"/>
      <c r="C34" s="8"/>
      <c r="D34" s="8"/>
    </row>
    <row r="35" spans="1:6" x14ac:dyDescent="0.45">
      <c r="A35" s="17" t="s">
        <v>65</v>
      </c>
      <c r="B35" s="8"/>
      <c r="C35" s="8"/>
      <c r="D35" s="8"/>
    </row>
    <row r="36" spans="1:6" x14ac:dyDescent="0.45">
      <c r="A36" s="17" t="s">
        <v>76</v>
      </c>
      <c r="B36" s="219">
        <v>45771</v>
      </c>
      <c r="C36" s="8"/>
      <c r="D36" s="8"/>
    </row>
    <row r="37" spans="1:6" x14ac:dyDescent="0.45">
      <c r="A37" s="8"/>
      <c r="B37" s="8"/>
      <c r="C37" s="8"/>
      <c r="D37" s="8"/>
    </row>
    <row r="38" spans="1:6" x14ac:dyDescent="0.45">
      <c r="A38" s="8"/>
      <c r="B38" s="8"/>
      <c r="C38" s="8"/>
      <c r="D38" s="8"/>
    </row>
  </sheetData>
  <mergeCells count="2">
    <mergeCell ref="A1:F3"/>
    <mergeCell ref="A4:F4"/>
  </mergeCells>
  <pageMargins left="0.7" right="0.7" top="0.75" bottom="0.75" header="0.3" footer="0.3"/>
  <pageSetup paperSize="9"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AC42C-012B-4670-A88E-0EE43493BD14}">
  <dimension ref="A1:P393"/>
  <sheetViews>
    <sheetView workbookViewId="0">
      <selection activeCell="H12" sqref="H12:J12"/>
    </sheetView>
  </sheetViews>
  <sheetFormatPr defaultColWidth="11" defaultRowHeight="15.5" x14ac:dyDescent="0.35"/>
  <cols>
    <col min="1" max="1" width="5.54296875" style="225" customWidth="1"/>
    <col min="2" max="2" width="7.08984375" style="225" customWidth="1"/>
    <col min="3" max="3" width="11.6328125" style="225" customWidth="1"/>
    <col min="4" max="4" width="9.54296875" style="225" customWidth="1"/>
    <col min="5" max="5" width="11.54296875" style="225" customWidth="1"/>
    <col min="6" max="7" width="8.08984375" style="225" customWidth="1"/>
    <col min="8" max="8" width="6.54296875" style="225" customWidth="1"/>
    <col min="9" max="9" width="10" style="225" customWidth="1"/>
    <col min="10" max="15" width="8.08984375" style="225" customWidth="1"/>
    <col min="16" max="16" width="5.36328125" style="225" customWidth="1"/>
    <col min="17" max="16384" width="11" style="225"/>
  </cols>
  <sheetData>
    <row r="1" spans="1:16" s="220" customFormat="1" ht="20" x14ac:dyDescent="0.4">
      <c r="A1" s="406" t="s">
        <v>676</v>
      </c>
      <c r="B1" s="407"/>
      <c r="C1" s="407"/>
      <c r="D1" s="407"/>
      <c r="E1" s="407"/>
      <c r="F1" s="407"/>
      <c r="G1" s="407"/>
      <c r="H1" s="407"/>
      <c r="I1" s="407"/>
      <c r="J1" s="407"/>
      <c r="K1" s="407"/>
      <c r="L1" s="407"/>
      <c r="M1" s="407"/>
      <c r="N1" s="407"/>
      <c r="O1" s="407"/>
      <c r="P1" s="407"/>
    </row>
    <row r="2" spans="1:16" s="220" customFormat="1" ht="20" x14ac:dyDescent="0.4">
      <c r="A2" s="408" t="s">
        <v>154</v>
      </c>
      <c r="B2" s="408"/>
      <c r="C2" s="408"/>
      <c r="D2" s="408"/>
      <c r="E2" s="408"/>
      <c r="F2" s="408"/>
      <c r="G2" s="408"/>
      <c r="H2" s="408"/>
      <c r="I2" s="408"/>
      <c r="J2" s="408"/>
      <c r="K2" s="408"/>
      <c r="L2" s="408"/>
      <c r="M2" s="408"/>
      <c r="N2" s="408"/>
      <c r="O2" s="408"/>
      <c r="P2" s="408"/>
    </row>
    <row r="3" spans="1:16" s="220" customFormat="1" ht="6" customHeight="1" x14ac:dyDescent="0.35"/>
    <row r="4" spans="1:16" s="220" customFormat="1" ht="15.5" customHeight="1" x14ac:dyDescent="0.35">
      <c r="B4" s="221" t="s">
        <v>155</v>
      </c>
      <c r="C4" s="221"/>
      <c r="D4" s="221"/>
      <c r="E4" s="221"/>
    </row>
    <row r="5" spans="1:16" s="220" customFormat="1" ht="6" customHeight="1" thickBot="1" x14ac:dyDescent="0.4"/>
    <row r="6" spans="1:16" ht="18.5" thickBot="1" x14ac:dyDescent="0.4">
      <c r="A6" s="222" t="s">
        <v>156</v>
      </c>
      <c r="B6" s="223"/>
      <c r="C6" s="224"/>
      <c r="D6" s="224"/>
      <c r="E6" s="409" t="s">
        <v>157</v>
      </c>
      <c r="F6" s="409"/>
      <c r="G6" s="409"/>
      <c r="H6" s="409"/>
      <c r="I6" s="409"/>
      <c r="J6" s="409"/>
      <c r="K6" s="409"/>
      <c r="L6" s="409"/>
      <c r="M6" s="409"/>
      <c r="N6" s="409"/>
      <c r="O6" s="409"/>
      <c r="P6" s="410"/>
    </row>
    <row r="7" spans="1:16" s="220" customFormat="1" ht="6.9" customHeight="1" x14ac:dyDescent="0.35">
      <c r="A7" s="226"/>
      <c r="B7" s="227"/>
      <c r="C7" s="227"/>
      <c r="D7" s="227"/>
      <c r="E7" s="228"/>
      <c r="F7" s="228"/>
      <c r="G7" s="228"/>
      <c r="H7" s="228"/>
      <c r="I7" s="228"/>
      <c r="J7" s="228"/>
      <c r="K7" s="228"/>
      <c r="L7" s="228"/>
      <c r="M7" s="228"/>
      <c r="N7" s="228"/>
      <c r="O7" s="228"/>
      <c r="P7" s="228"/>
    </row>
    <row r="8" spans="1:16" s="220" customFormat="1" x14ac:dyDescent="0.35">
      <c r="B8" s="411"/>
      <c r="C8" s="411"/>
      <c r="D8" s="411"/>
      <c r="E8" s="411"/>
      <c r="F8" s="411"/>
      <c r="G8" s="411"/>
      <c r="H8" s="411"/>
      <c r="I8" s="411"/>
      <c r="J8" s="411"/>
      <c r="K8" s="411"/>
      <c r="L8" s="411"/>
      <c r="M8" s="411"/>
      <c r="N8" s="411"/>
      <c r="O8" s="411"/>
      <c r="P8" s="229"/>
    </row>
    <row r="9" spans="1:16" s="220" customFormat="1" ht="4.6500000000000004" customHeight="1" x14ac:dyDescent="0.35">
      <c r="A9" s="230"/>
      <c r="B9" s="231"/>
      <c r="C9" s="231"/>
      <c r="D9" s="231"/>
      <c r="E9" s="231"/>
      <c r="F9" s="231"/>
      <c r="G9" s="232"/>
      <c r="H9" s="232"/>
      <c r="I9" s="232"/>
      <c r="J9" s="232"/>
      <c r="K9" s="232"/>
      <c r="L9" s="232"/>
      <c r="M9" s="232"/>
      <c r="N9" s="232"/>
      <c r="O9" s="232"/>
      <c r="P9" s="232"/>
    </row>
    <row r="10" spans="1:16" s="233" customFormat="1" ht="49.65" customHeight="1" x14ac:dyDescent="0.35">
      <c r="B10" s="412" t="s">
        <v>677</v>
      </c>
      <c r="C10" s="412"/>
      <c r="D10" s="412"/>
      <c r="E10" s="412"/>
      <c r="F10" s="412"/>
      <c r="G10" s="412"/>
      <c r="H10" s="412"/>
      <c r="I10" s="412"/>
      <c r="J10" s="412"/>
      <c r="K10" s="412"/>
      <c r="L10" s="412"/>
      <c r="M10" s="412"/>
      <c r="N10" s="412"/>
      <c r="O10" s="412"/>
      <c r="P10" s="234"/>
    </row>
    <row r="11" spans="1:16" s="220" customFormat="1" ht="11" customHeight="1" thickBot="1" x14ac:dyDescent="0.4">
      <c r="A11" s="230"/>
      <c r="B11" s="231"/>
      <c r="C11" s="231"/>
      <c r="D11" s="231"/>
      <c r="E11" s="232"/>
      <c r="F11" s="232"/>
      <c r="G11" s="232"/>
      <c r="H11" s="232"/>
      <c r="I11" s="232"/>
      <c r="J11" s="232"/>
      <c r="K11" s="232"/>
      <c r="L11" s="232"/>
      <c r="M11" s="232"/>
      <c r="N11" s="232"/>
      <c r="O11" s="232"/>
      <c r="P11" s="232"/>
    </row>
    <row r="12" spans="1:16" s="220" customFormat="1" ht="18.5" thickBot="1" x14ac:dyDescent="0.4">
      <c r="A12" s="235"/>
      <c r="B12" s="236"/>
      <c r="C12" s="236"/>
      <c r="D12" s="236"/>
      <c r="E12" s="400" t="s">
        <v>140</v>
      </c>
      <c r="F12" s="401"/>
      <c r="G12" s="402"/>
      <c r="H12" s="400" t="s">
        <v>623</v>
      </c>
      <c r="I12" s="401"/>
      <c r="J12" s="402"/>
      <c r="K12" s="403" t="s">
        <v>159</v>
      </c>
      <c r="L12" s="404"/>
      <c r="M12" s="405"/>
      <c r="N12" s="403" t="s">
        <v>160</v>
      </c>
      <c r="O12" s="404"/>
      <c r="P12" s="405"/>
    </row>
    <row r="13" spans="1:16" ht="18.5" thickBot="1" x14ac:dyDescent="0.4">
      <c r="A13" s="389" t="s">
        <v>161</v>
      </c>
      <c r="B13" s="390"/>
      <c r="C13" s="390"/>
      <c r="D13" s="390"/>
      <c r="E13" s="342">
        <f>+SUMIF('[2]Tax Base'!$B$4:$B$324,$E$6,'[2]Tax Base'!$E$4:$E$324)</f>
        <v>169.9</v>
      </c>
      <c r="F13" s="343"/>
      <c r="G13" s="344"/>
      <c r="H13" s="342">
        <f>+SUMIF('[2]Tax Base'!$B$4:$B$324,$E$6,'[2]Tax Base'!$C$4:$C$324)</f>
        <v>172.13</v>
      </c>
      <c r="I13" s="343"/>
      <c r="J13" s="344"/>
      <c r="K13" s="345">
        <f>+H13-E13</f>
        <v>2.2299999999999898</v>
      </c>
      <c r="L13" s="346"/>
      <c r="M13" s="347"/>
      <c r="N13" s="394">
        <f>+ROUND(H13/E13-1,4)</f>
        <v>1.3100000000000001E-2</v>
      </c>
      <c r="O13" s="395"/>
      <c r="P13" s="396"/>
    </row>
    <row r="14" spans="1:16" ht="18.5" thickBot="1" x14ac:dyDescent="0.4">
      <c r="A14" s="389" t="s">
        <v>162</v>
      </c>
      <c r="B14" s="390"/>
      <c r="C14" s="390"/>
      <c r="D14" s="390"/>
      <c r="E14" s="342">
        <f>+SUMIF('[2]Tax Base'!$B$4:$B$324,$E$6,'[2]Tax Base'!$F$4:$F$324)</f>
        <v>11000</v>
      </c>
      <c r="F14" s="343"/>
      <c r="G14" s="344"/>
      <c r="H14" s="397">
        <v>11477</v>
      </c>
      <c r="I14" s="398"/>
      <c r="J14" s="399"/>
      <c r="K14" s="342">
        <f>+H14-E14</f>
        <v>477</v>
      </c>
      <c r="L14" s="343"/>
      <c r="M14" s="344"/>
      <c r="N14" s="394">
        <f>+ROUND(H14/E14-1,4)</f>
        <v>4.3400000000000001E-2</v>
      </c>
      <c r="O14" s="395"/>
      <c r="P14" s="396"/>
    </row>
    <row r="15" spans="1:16" ht="18.5" thickBot="1" x14ac:dyDescent="0.4">
      <c r="A15" s="389" t="s">
        <v>163</v>
      </c>
      <c r="B15" s="390"/>
      <c r="C15" s="390"/>
      <c r="D15" s="390"/>
      <c r="E15" s="348">
        <f>+ROUND(E14/E13,2)</f>
        <v>64.739999999999995</v>
      </c>
      <c r="F15" s="349"/>
      <c r="G15" s="350"/>
      <c r="H15" s="348">
        <f>+ROUND(H14/H13,2)</f>
        <v>66.680000000000007</v>
      </c>
      <c r="I15" s="349"/>
      <c r="J15" s="350"/>
      <c r="K15" s="391">
        <f>+H15-E15</f>
        <v>1.9400000000000119</v>
      </c>
      <c r="L15" s="392"/>
      <c r="M15" s="393"/>
      <c r="N15" s="394">
        <f>+ROUND(H15/E15-1,4)</f>
        <v>0.03</v>
      </c>
      <c r="O15" s="395"/>
      <c r="P15" s="396"/>
    </row>
    <row r="16" spans="1:16" s="220" customFormat="1" ht="9" customHeight="1" thickBot="1" x14ac:dyDescent="0.4">
      <c r="A16" s="237"/>
      <c r="B16" s="237"/>
      <c r="C16" s="237"/>
      <c r="D16" s="237"/>
    </row>
    <row r="17" spans="1:16" s="245" customFormat="1" ht="18" x14ac:dyDescent="0.4">
      <c r="A17" s="238" t="s">
        <v>164</v>
      </c>
      <c r="B17" s="239"/>
      <c r="C17" s="239"/>
      <c r="D17" s="240"/>
      <c r="E17" s="241"/>
      <c r="F17" s="242"/>
      <c r="G17" s="242"/>
      <c r="H17" s="242"/>
      <c r="I17" s="242"/>
      <c r="J17" s="242"/>
      <c r="K17" s="242"/>
      <c r="L17" s="242"/>
      <c r="M17" s="243"/>
      <c r="N17" s="243"/>
      <c r="O17" s="243"/>
      <c r="P17" s="244"/>
    </row>
    <row r="18" spans="1:16" s="250" customFormat="1" ht="22.25" customHeight="1" x14ac:dyDescent="0.35">
      <c r="A18" s="246"/>
      <c r="B18" s="220" t="s">
        <v>678</v>
      </c>
      <c r="C18" s="247"/>
      <c r="D18" s="247"/>
      <c r="E18" s="248"/>
      <c r="F18" s="247"/>
      <c r="G18" s="247"/>
      <c r="H18" s="247"/>
      <c r="I18" s="247"/>
      <c r="J18" s="247"/>
      <c r="K18" s="247"/>
      <c r="L18" s="247"/>
      <c r="M18" s="247"/>
      <c r="N18" s="247"/>
      <c r="O18" s="247"/>
      <c r="P18" s="249"/>
    </row>
    <row r="19" spans="1:16" s="247" customFormat="1" ht="11.4" customHeight="1" thickBot="1" x14ac:dyDescent="0.4">
      <c r="A19" s="251"/>
      <c r="B19" s="252"/>
      <c r="C19" s="252"/>
      <c r="D19" s="252"/>
      <c r="E19" s="252"/>
      <c r="F19" s="252"/>
      <c r="G19" s="252"/>
      <c r="H19" s="252"/>
      <c r="I19" s="252"/>
      <c r="J19" s="252"/>
      <c r="K19" s="252"/>
      <c r="L19" s="252"/>
      <c r="M19" s="252"/>
      <c r="N19" s="252"/>
      <c r="O19" s="252"/>
      <c r="P19" s="253"/>
    </row>
    <row r="20" spans="1:16" s="220" customFormat="1" ht="5.75" customHeight="1" thickBot="1" x14ac:dyDescent="0.4">
      <c r="A20" s="254"/>
      <c r="B20" s="255"/>
      <c r="C20" s="255"/>
      <c r="D20" s="255"/>
      <c r="E20" s="255"/>
      <c r="F20" s="255"/>
      <c r="G20" s="255"/>
      <c r="H20" s="255"/>
      <c r="I20" s="255"/>
      <c r="J20" s="255"/>
      <c r="K20" s="255"/>
      <c r="L20" s="255"/>
      <c r="M20" s="255"/>
      <c r="N20" s="255"/>
      <c r="O20" s="255"/>
      <c r="P20" s="256"/>
    </row>
    <row r="21" spans="1:16" ht="18" x14ac:dyDescent="0.35">
      <c r="A21" s="257" t="s">
        <v>166</v>
      </c>
      <c r="B21" s="258"/>
      <c r="C21" s="258"/>
      <c r="D21" s="259"/>
      <c r="E21" s="260"/>
      <c r="F21" s="261"/>
      <c r="G21" s="261"/>
      <c r="H21" s="261"/>
      <c r="I21" s="261"/>
      <c r="J21" s="261"/>
      <c r="K21" s="261"/>
      <c r="L21" s="261"/>
      <c r="M21" s="262"/>
      <c r="N21" s="262"/>
      <c r="O21" s="262"/>
      <c r="P21" s="263"/>
    </row>
    <row r="22" spans="1:16" s="220" customFormat="1" ht="6.5" customHeight="1" x14ac:dyDescent="0.35">
      <c r="A22" s="264"/>
      <c r="P22" s="265"/>
    </row>
    <row r="23" spans="1:16" s="220" customFormat="1" ht="15.75" customHeight="1" x14ac:dyDescent="0.35">
      <c r="A23" s="264"/>
      <c r="B23" s="220" t="s">
        <v>167</v>
      </c>
      <c r="P23" s="265"/>
    </row>
    <row r="24" spans="1:16" s="220" customFormat="1" ht="5.75" customHeight="1" x14ac:dyDescent="0.35">
      <c r="A24" s="264"/>
      <c r="P24" s="265"/>
    </row>
    <row r="25" spans="1:16" s="220" customFormat="1" ht="15.75" customHeight="1" x14ac:dyDescent="0.35">
      <c r="A25" s="264"/>
      <c r="B25" s="220" t="s">
        <v>168</v>
      </c>
      <c r="N25" s="220" t="s">
        <v>169</v>
      </c>
      <c r="P25" s="265"/>
    </row>
    <row r="26" spans="1:16" s="220" customFormat="1" ht="15.75" customHeight="1" x14ac:dyDescent="0.35">
      <c r="A26" s="264"/>
      <c r="B26" s="221"/>
      <c r="C26" s="221"/>
      <c r="D26" s="221"/>
      <c r="E26" s="221"/>
      <c r="F26" s="221"/>
      <c r="G26" s="221"/>
      <c r="H26" s="221"/>
      <c r="I26" s="221"/>
      <c r="J26" s="221"/>
      <c r="K26" s="221"/>
      <c r="L26" s="221"/>
      <c r="N26" s="266"/>
      <c r="O26" s="266"/>
      <c r="P26" s="265"/>
    </row>
    <row r="27" spans="1:16" s="220" customFormat="1" ht="15.75" customHeight="1" x14ac:dyDescent="0.35">
      <c r="A27" s="264"/>
      <c r="B27" s="267"/>
      <c r="C27" s="267"/>
      <c r="D27" s="267"/>
      <c r="E27" s="267"/>
      <c r="F27" s="267"/>
      <c r="G27" s="267"/>
      <c r="H27" s="267"/>
      <c r="I27" s="267"/>
      <c r="J27" s="267"/>
      <c r="K27" s="267"/>
      <c r="L27" s="267"/>
      <c r="N27" s="267"/>
      <c r="O27" s="267"/>
      <c r="P27" s="265"/>
    </row>
    <row r="28" spans="1:16" s="220" customFormat="1" ht="15.75" customHeight="1" x14ac:dyDescent="0.35">
      <c r="A28" s="264"/>
      <c r="B28" s="267"/>
      <c r="C28" s="267"/>
      <c r="D28" s="267"/>
      <c r="E28" s="267"/>
      <c r="F28" s="267"/>
      <c r="G28" s="267"/>
      <c r="H28" s="267"/>
      <c r="I28" s="267"/>
      <c r="J28" s="267"/>
      <c r="K28" s="267"/>
      <c r="L28" s="267"/>
      <c r="N28" s="267"/>
      <c r="O28" s="267"/>
      <c r="P28" s="265"/>
    </row>
    <row r="29" spans="1:16" s="220" customFormat="1" ht="15.75" customHeight="1" x14ac:dyDescent="0.35">
      <c r="A29" s="264"/>
      <c r="B29" s="267"/>
      <c r="C29" s="267"/>
      <c r="D29" s="267"/>
      <c r="E29" s="267"/>
      <c r="F29" s="267"/>
      <c r="G29" s="267"/>
      <c r="H29" s="267"/>
      <c r="I29" s="267"/>
      <c r="J29" s="267"/>
      <c r="K29" s="267"/>
      <c r="L29" s="267"/>
      <c r="N29" s="267"/>
      <c r="O29" s="267"/>
      <c r="P29" s="265"/>
    </row>
    <row r="30" spans="1:16" s="220" customFormat="1" ht="15.75" customHeight="1" x14ac:dyDescent="0.35">
      <c r="A30" s="264"/>
      <c r="B30" s="267"/>
      <c r="C30" s="267"/>
      <c r="D30" s="267"/>
      <c r="E30" s="267"/>
      <c r="F30" s="267"/>
      <c r="G30" s="267"/>
      <c r="H30" s="267"/>
      <c r="I30" s="267"/>
      <c r="J30" s="267"/>
      <c r="K30" s="267"/>
      <c r="L30" s="267"/>
      <c r="N30" s="267"/>
      <c r="O30" s="267"/>
      <c r="P30" s="265"/>
    </row>
    <row r="31" spans="1:16" s="220" customFormat="1" ht="15.75" customHeight="1" x14ac:dyDescent="0.35">
      <c r="A31" s="264"/>
      <c r="B31" s="267"/>
      <c r="C31" s="267"/>
      <c r="D31" s="267"/>
      <c r="E31" s="267"/>
      <c r="F31" s="267"/>
      <c r="G31" s="267"/>
      <c r="H31" s="267"/>
      <c r="I31" s="267"/>
      <c r="J31" s="267"/>
      <c r="K31" s="267"/>
      <c r="L31" s="267"/>
      <c r="N31" s="267"/>
      <c r="O31" s="267"/>
      <c r="P31" s="265"/>
    </row>
    <row r="32" spans="1:16" s="220" customFormat="1" ht="15.75" customHeight="1" x14ac:dyDescent="0.35">
      <c r="A32" s="264"/>
      <c r="B32" s="267"/>
      <c r="C32" s="267"/>
      <c r="D32" s="267"/>
      <c r="E32" s="267"/>
      <c r="F32" s="267"/>
      <c r="G32" s="267"/>
      <c r="H32" s="267"/>
      <c r="I32" s="267"/>
      <c r="J32" s="267"/>
      <c r="K32" s="267"/>
      <c r="L32" s="267"/>
      <c r="N32" s="267"/>
      <c r="O32" s="267"/>
      <c r="P32" s="265"/>
    </row>
    <row r="33" spans="1:16" s="220" customFormat="1" ht="15.75" customHeight="1" x14ac:dyDescent="0.35">
      <c r="A33" s="264"/>
      <c r="B33" s="267"/>
      <c r="C33" s="267"/>
      <c r="D33" s="267"/>
      <c r="E33" s="267"/>
      <c r="F33" s="267"/>
      <c r="G33" s="267"/>
      <c r="H33" s="267"/>
      <c r="I33" s="267"/>
      <c r="J33" s="267"/>
      <c r="K33" s="267"/>
      <c r="L33" s="267"/>
      <c r="N33" s="267"/>
      <c r="O33" s="267"/>
      <c r="P33" s="265"/>
    </row>
    <row r="34" spans="1:16" s="220" customFormat="1" ht="15.75" customHeight="1" x14ac:dyDescent="0.35">
      <c r="A34" s="264"/>
      <c r="B34" s="267"/>
      <c r="C34" s="267"/>
      <c r="D34" s="267"/>
      <c r="E34" s="267"/>
      <c r="F34" s="267"/>
      <c r="G34" s="267"/>
      <c r="H34" s="267"/>
      <c r="I34" s="267"/>
      <c r="J34" s="267"/>
      <c r="K34" s="267"/>
      <c r="L34" s="267"/>
      <c r="N34" s="267"/>
      <c r="O34" s="267"/>
      <c r="P34" s="265"/>
    </row>
    <row r="35" spans="1:16" s="220" customFormat="1" ht="15.75" customHeight="1" x14ac:dyDescent="0.35">
      <c r="A35" s="264"/>
      <c r="B35" s="267"/>
      <c r="C35" s="267"/>
      <c r="D35" s="267"/>
      <c r="E35" s="267"/>
      <c r="F35" s="267"/>
      <c r="G35" s="267"/>
      <c r="H35" s="267"/>
      <c r="I35" s="267"/>
      <c r="J35" s="267"/>
      <c r="K35" s="267"/>
      <c r="L35" s="267"/>
      <c r="N35" s="267"/>
      <c r="O35" s="267"/>
      <c r="P35" s="265"/>
    </row>
    <row r="36" spans="1:16" s="220" customFormat="1" ht="15.75" customHeight="1" thickBot="1" x14ac:dyDescent="0.4">
      <c r="A36" s="264"/>
      <c r="P36" s="265"/>
    </row>
    <row r="37" spans="1:16" ht="18" x14ac:dyDescent="0.35">
      <c r="A37" s="387" t="s">
        <v>170</v>
      </c>
      <c r="B37" s="388"/>
      <c r="C37" s="388"/>
      <c r="D37" s="388"/>
      <c r="E37" s="388"/>
      <c r="F37" s="268"/>
      <c r="G37" s="268"/>
      <c r="H37" s="268"/>
      <c r="I37" s="268"/>
      <c r="J37" s="262"/>
      <c r="K37" s="262"/>
      <c r="L37" s="262"/>
      <c r="M37" s="262"/>
      <c r="N37" s="262"/>
      <c r="O37" s="262"/>
      <c r="P37" s="263"/>
    </row>
    <row r="38" spans="1:16" ht="8.15" customHeight="1" x14ac:dyDescent="0.35">
      <c r="A38" s="264"/>
      <c r="B38" s="220"/>
      <c r="C38" s="220"/>
      <c r="D38" s="220"/>
      <c r="E38" s="220"/>
      <c r="F38" s="220"/>
      <c r="G38" s="220"/>
      <c r="H38" s="220"/>
      <c r="I38" s="220"/>
      <c r="J38" s="220"/>
      <c r="K38" s="220"/>
      <c r="L38" s="220"/>
      <c r="M38" s="220"/>
      <c r="N38" s="220"/>
      <c r="O38" s="220"/>
      <c r="P38" s="265"/>
    </row>
    <row r="39" spans="1:16" hidden="1" x14ac:dyDescent="0.35">
      <c r="A39" s="264"/>
      <c r="B39" s="269" t="s">
        <v>171</v>
      </c>
      <c r="C39" s="270"/>
      <c r="D39" s="270"/>
      <c r="E39" s="270"/>
      <c r="F39" s="270"/>
      <c r="G39" s="270"/>
      <c r="H39" s="270"/>
      <c r="I39" s="270"/>
      <c r="J39" s="270"/>
      <c r="K39" s="270"/>
      <c r="L39" s="220"/>
      <c r="M39" s="220"/>
      <c r="N39" s="220"/>
      <c r="O39" s="220"/>
      <c r="P39" s="265"/>
    </row>
    <row r="40" spans="1:16" s="220" customFormat="1" ht="8.75" hidden="1" customHeight="1" x14ac:dyDescent="0.35">
      <c r="A40" s="264"/>
      <c r="B40" s="271"/>
      <c r="P40" s="265"/>
    </row>
    <row r="41" spans="1:16" ht="16" thickBot="1" x14ac:dyDescent="0.4">
      <c r="A41" s="272"/>
      <c r="B41" s="273" t="s">
        <v>172</v>
      </c>
      <c r="C41" s="220"/>
      <c r="D41" s="220"/>
      <c r="E41" s="220"/>
      <c r="F41" s="220"/>
      <c r="G41" s="220"/>
      <c r="H41" s="220"/>
      <c r="I41" s="220"/>
      <c r="J41" s="271"/>
      <c r="K41" s="220"/>
      <c r="L41" s="220"/>
      <c r="M41" s="220"/>
      <c r="N41" s="220"/>
      <c r="O41" s="220"/>
      <c r="P41" s="265"/>
    </row>
    <row r="42" spans="1:16" s="220" customFormat="1" ht="15.9" customHeight="1" thickBot="1" x14ac:dyDescent="0.4">
      <c r="A42" s="274"/>
      <c r="B42" s="275" t="s">
        <v>173</v>
      </c>
      <c r="C42" s="276"/>
      <c r="D42" s="378" t="s">
        <v>517</v>
      </c>
      <c r="E42" s="379"/>
      <c r="F42" s="379"/>
      <c r="G42" s="379"/>
      <c r="H42" s="379"/>
      <c r="I42" s="379"/>
      <c r="J42" s="379"/>
      <c r="K42" s="379"/>
      <c r="L42" s="379"/>
      <c r="M42" s="379"/>
      <c r="N42" s="379"/>
      <c r="O42" s="380"/>
      <c r="P42" s="265"/>
    </row>
    <row r="43" spans="1:16" s="220" customFormat="1" ht="16" thickBot="1" x14ac:dyDescent="0.4">
      <c r="A43" s="274"/>
      <c r="B43" s="277" t="s">
        <v>174</v>
      </c>
      <c r="C43" s="276"/>
      <c r="D43" s="278">
        <v>30</v>
      </c>
      <c r="E43" s="279" t="s">
        <v>175</v>
      </c>
      <c r="F43" s="280">
        <v>93</v>
      </c>
      <c r="G43" s="279" t="s">
        <v>175</v>
      </c>
      <c r="H43" s="280">
        <v>45</v>
      </c>
      <c r="I43" s="277"/>
      <c r="J43" s="281"/>
      <c r="K43" s="281"/>
      <c r="L43" s="281"/>
      <c r="M43" s="281"/>
      <c r="N43" s="281"/>
      <c r="O43" s="281"/>
      <c r="P43" s="265"/>
    </row>
    <row r="44" spans="1:16" s="220" customFormat="1" ht="15.9" customHeight="1" thickBot="1" x14ac:dyDescent="0.4">
      <c r="A44" s="274"/>
      <c r="B44" s="277" t="s">
        <v>176</v>
      </c>
      <c r="C44" s="282"/>
      <c r="D44" s="378" t="s">
        <v>679</v>
      </c>
      <c r="E44" s="379"/>
      <c r="F44" s="379"/>
      <c r="G44" s="379"/>
      <c r="H44" s="379"/>
      <c r="I44" s="379"/>
      <c r="J44" s="379"/>
      <c r="K44" s="379"/>
      <c r="L44" s="379"/>
      <c r="M44" s="379"/>
      <c r="N44" s="379"/>
      <c r="O44" s="380"/>
      <c r="P44" s="265"/>
    </row>
    <row r="45" spans="1:16" s="220" customFormat="1" ht="15.9" customHeight="1" thickBot="1" x14ac:dyDescent="0.4">
      <c r="A45" s="274"/>
      <c r="B45" s="277" t="s">
        <v>177</v>
      </c>
      <c r="C45" s="282"/>
      <c r="D45" s="378" t="s">
        <v>519</v>
      </c>
      <c r="E45" s="379"/>
      <c r="F45" s="379"/>
      <c r="G45" s="379"/>
      <c r="H45" s="379"/>
      <c r="I45" s="379"/>
      <c r="J45" s="379"/>
      <c r="K45" s="379"/>
      <c r="L45" s="379"/>
      <c r="M45" s="379"/>
      <c r="N45" s="379"/>
      <c r="O45" s="380"/>
      <c r="P45" s="265"/>
    </row>
    <row r="46" spans="1:16" s="220" customFormat="1" ht="15.5" customHeight="1" x14ac:dyDescent="0.35">
      <c r="A46" s="274"/>
      <c r="B46" s="283" t="s">
        <v>178</v>
      </c>
      <c r="C46" s="284"/>
      <c r="D46" s="381" t="s">
        <v>680</v>
      </c>
      <c r="E46" s="382"/>
      <c r="F46" s="382"/>
      <c r="G46" s="382"/>
      <c r="H46" s="382"/>
      <c r="I46" s="382"/>
      <c r="J46" s="382"/>
      <c r="K46" s="382"/>
      <c r="L46" s="382"/>
      <c r="M46" s="382"/>
      <c r="N46" s="382"/>
      <c r="O46" s="383"/>
      <c r="P46" s="265"/>
    </row>
    <row r="47" spans="1:16" s="220" customFormat="1" ht="15.9" customHeight="1" thickBot="1" x14ac:dyDescent="0.4">
      <c r="A47" s="264"/>
      <c r="B47" s="285"/>
      <c r="C47" s="286"/>
      <c r="D47" s="384"/>
      <c r="E47" s="385"/>
      <c r="F47" s="385"/>
      <c r="G47" s="385"/>
      <c r="H47" s="385"/>
      <c r="I47" s="385"/>
      <c r="J47" s="385"/>
      <c r="K47" s="385"/>
      <c r="L47" s="385"/>
      <c r="M47" s="385"/>
      <c r="N47" s="385"/>
      <c r="O47" s="386"/>
      <c r="P47" s="265"/>
    </row>
    <row r="48" spans="1:16" s="220" customFormat="1" ht="7.25" customHeight="1" thickBot="1" x14ac:dyDescent="0.4">
      <c r="A48" s="264"/>
      <c r="O48" s="265"/>
      <c r="P48" s="265"/>
    </row>
    <row r="49" spans="1:16" s="220" customFormat="1" ht="15.65" customHeight="1" x14ac:dyDescent="0.35">
      <c r="A49" s="264"/>
      <c r="B49" s="375" t="s">
        <v>681</v>
      </c>
      <c r="C49" s="375"/>
      <c r="D49" s="375"/>
      <c r="E49" s="375"/>
      <c r="F49" s="375"/>
      <c r="G49" s="375"/>
      <c r="H49" s="375"/>
      <c r="I49" s="375"/>
      <c r="J49" s="375"/>
      <c r="K49" s="375"/>
      <c r="L49" s="375"/>
      <c r="M49" s="376"/>
      <c r="O49" s="265"/>
      <c r="P49" s="265"/>
    </row>
    <row r="50" spans="1:16" s="220" customFormat="1" ht="15.65" customHeight="1" thickBot="1" x14ac:dyDescent="0.4">
      <c r="A50" s="264"/>
      <c r="B50" s="375"/>
      <c r="C50" s="375"/>
      <c r="D50" s="375"/>
      <c r="E50" s="375"/>
      <c r="F50" s="375"/>
      <c r="G50" s="375"/>
      <c r="H50" s="375"/>
      <c r="I50" s="375"/>
      <c r="J50" s="375"/>
      <c r="K50" s="375"/>
      <c r="L50" s="375"/>
      <c r="M50" s="377"/>
      <c r="O50" s="265"/>
      <c r="P50" s="265"/>
    </row>
    <row r="51" spans="1:16" s="220" customFormat="1" ht="15.65" customHeight="1" x14ac:dyDescent="0.35">
      <c r="A51" s="264"/>
      <c r="O51" s="265"/>
      <c r="P51" s="265"/>
    </row>
    <row r="52" spans="1:16" s="220" customFormat="1" ht="16" thickBot="1" x14ac:dyDescent="0.4">
      <c r="A52" s="264"/>
      <c r="B52" s="287" t="s">
        <v>179</v>
      </c>
      <c r="O52" s="265"/>
      <c r="P52" s="265"/>
    </row>
    <row r="53" spans="1:16" s="220" customFormat="1" ht="24" customHeight="1" thickBot="1" x14ac:dyDescent="0.4">
      <c r="A53" s="264"/>
      <c r="B53" s="277" t="s">
        <v>180</v>
      </c>
      <c r="C53" s="288"/>
      <c r="D53" s="378" t="s">
        <v>520</v>
      </c>
      <c r="E53" s="379"/>
      <c r="F53" s="379"/>
      <c r="G53" s="379"/>
      <c r="H53" s="379"/>
      <c r="I53" s="379"/>
      <c r="J53" s="379"/>
      <c r="K53" s="379"/>
      <c r="L53" s="379"/>
      <c r="M53" s="379"/>
      <c r="N53" s="379"/>
      <c r="O53" s="380"/>
      <c r="P53" s="265"/>
    </row>
    <row r="54" spans="1:16" s="220" customFormat="1" ht="24" customHeight="1" thickBot="1" x14ac:dyDescent="0.4">
      <c r="A54" s="264"/>
      <c r="B54" s="277" t="s">
        <v>181</v>
      </c>
      <c r="C54" s="288"/>
      <c r="D54" s="378" t="s">
        <v>521</v>
      </c>
      <c r="E54" s="379"/>
      <c r="F54" s="379"/>
      <c r="G54" s="379"/>
      <c r="H54" s="379"/>
      <c r="I54" s="379"/>
      <c r="J54" s="379"/>
      <c r="K54" s="379"/>
      <c r="L54" s="379"/>
      <c r="M54" s="379"/>
      <c r="N54" s="379"/>
      <c r="O54" s="380"/>
      <c r="P54" s="265"/>
    </row>
    <row r="55" spans="1:16" s="220" customFormat="1" ht="24" customHeight="1" thickBot="1" x14ac:dyDescent="0.4">
      <c r="A55" s="264"/>
      <c r="B55" s="277" t="s">
        <v>182</v>
      </c>
      <c r="C55" s="288"/>
      <c r="D55" s="378" t="s">
        <v>522</v>
      </c>
      <c r="E55" s="379"/>
      <c r="F55" s="379"/>
      <c r="G55" s="379"/>
      <c r="H55" s="379"/>
      <c r="I55" s="379"/>
      <c r="J55" s="379"/>
      <c r="K55" s="379"/>
      <c r="L55" s="379"/>
      <c r="M55" s="379"/>
      <c r="N55" s="379"/>
      <c r="O55" s="380"/>
      <c r="P55" s="265"/>
    </row>
    <row r="56" spans="1:16" s="220" customFormat="1" ht="11" customHeight="1" thickBot="1" x14ac:dyDescent="0.4">
      <c r="A56" s="289"/>
      <c r="B56" s="290"/>
      <c r="C56" s="290"/>
      <c r="D56" s="290"/>
      <c r="E56" s="290"/>
      <c r="F56" s="290"/>
      <c r="G56" s="290"/>
      <c r="H56" s="290"/>
      <c r="I56" s="290"/>
      <c r="J56" s="290"/>
      <c r="K56" s="290"/>
      <c r="L56" s="290"/>
      <c r="M56" s="290"/>
      <c r="N56" s="290"/>
      <c r="O56" s="290"/>
      <c r="P56" s="291"/>
    </row>
    <row r="57" spans="1:16" s="220" customFormat="1" ht="11.4" customHeight="1" thickBot="1" x14ac:dyDescent="0.4"/>
    <row r="58" spans="1:16" s="220" customFormat="1" ht="18" x14ac:dyDescent="0.35">
      <c r="A58" s="257" t="s">
        <v>183</v>
      </c>
      <c r="B58" s="268"/>
      <c r="C58" s="262"/>
      <c r="D58" s="262"/>
      <c r="E58" s="262"/>
      <c r="F58" s="262"/>
      <c r="G58" s="262"/>
      <c r="H58" s="262"/>
      <c r="I58" s="262"/>
      <c r="J58" s="262"/>
      <c r="K58" s="262"/>
      <c r="L58" s="262"/>
      <c r="M58" s="262"/>
      <c r="N58" s="262"/>
      <c r="O58" s="262"/>
      <c r="P58" s="263"/>
    </row>
    <row r="59" spans="1:16" s="220" customFormat="1" ht="8.15" customHeight="1" x14ac:dyDescent="0.35">
      <c r="A59" s="264"/>
      <c r="P59" s="265"/>
    </row>
    <row r="60" spans="1:16" x14ac:dyDescent="0.35">
      <c r="A60" s="264"/>
      <c r="B60" s="220" t="s">
        <v>184</v>
      </c>
      <c r="C60" s="220"/>
      <c r="D60" s="220"/>
      <c r="E60" s="220"/>
      <c r="F60" s="220"/>
      <c r="G60" s="220"/>
      <c r="H60" s="292" t="s">
        <v>185</v>
      </c>
      <c r="I60" s="266"/>
      <c r="J60" s="266" t="s">
        <v>682</v>
      </c>
      <c r="K60" s="266"/>
      <c r="M60" s="371"/>
      <c r="N60" s="371"/>
      <c r="O60" s="371"/>
      <c r="P60" s="372"/>
    </row>
    <row r="61" spans="1:16" ht="24" customHeight="1" x14ac:dyDescent="0.35">
      <c r="A61" s="295"/>
      <c r="B61" s="296" t="s">
        <v>186</v>
      </c>
      <c r="D61" s="266" t="s">
        <v>523</v>
      </c>
      <c r="E61" s="266"/>
      <c r="F61" s="266"/>
      <c r="G61" s="266"/>
      <c r="H61" s="297" t="s">
        <v>187</v>
      </c>
      <c r="I61" s="220"/>
      <c r="J61" s="266" t="s">
        <v>683</v>
      </c>
      <c r="K61" s="266"/>
      <c r="L61" s="266"/>
      <c r="M61" s="266"/>
      <c r="N61" s="266"/>
      <c r="O61" s="266"/>
      <c r="P61" s="265"/>
    </row>
    <row r="62" spans="1:16" ht="7.4" customHeight="1" x14ac:dyDescent="0.35">
      <c r="A62" s="295"/>
      <c r="B62" s="298"/>
      <c r="C62" s="297"/>
      <c r="D62" s="220"/>
      <c r="E62" s="293"/>
      <c r="F62" s="293"/>
      <c r="G62" s="293"/>
      <c r="H62" s="293"/>
      <c r="I62" s="293"/>
      <c r="J62" s="293"/>
      <c r="K62" s="293"/>
      <c r="L62" s="293"/>
      <c r="M62" s="293"/>
      <c r="N62" s="293"/>
      <c r="O62" s="293"/>
      <c r="P62" s="294"/>
    </row>
    <row r="63" spans="1:16" ht="19.649999999999999" customHeight="1" x14ac:dyDescent="0.35">
      <c r="A63" s="295"/>
      <c r="B63" s="296" t="s">
        <v>188</v>
      </c>
      <c r="C63" s="297"/>
      <c r="D63" s="220"/>
      <c r="E63" s="293"/>
      <c r="F63" s="293"/>
      <c r="G63" s="293"/>
      <c r="H63" s="299"/>
      <c r="I63" s="299"/>
      <c r="J63" s="299" t="s">
        <v>521</v>
      </c>
      <c r="K63" s="299"/>
      <c r="L63" s="299"/>
      <c r="M63" s="299"/>
      <c r="N63" s="299"/>
      <c r="O63" s="299"/>
      <c r="P63" s="294"/>
    </row>
    <row r="64" spans="1:16" s="220" customFormat="1" ht="8.75" customHeight="1" thickBot="1" x14ac:dyDescent="0.4">
      <c r="A64" s="289"/>
      <c r="B64" s="300"/>
      <c r="C64" s="300"/>
      <c r="D64" s="300"/>
      <c r="E64" s="300"/>
      <c r="F64" s="300"/>
      <c r="G64" s="300"/>
      <c r="H64" s="373"/>
      <c r="I64" s="373"/>
      <c r="J64" s="373"/>
      <c r="K64" s="373"/>
      <c r="L64" s="373"/>
      <c r="M64" s="373"/>
      <c r="N64" s="373"/>
      <c r="O64" s="373"/>
      <c r="P64" s="374"/>
    </row>
    <row r="65" spans="1:16" s="220" customFormat="1" ht="5.75" customHeight="1" thickBot="1" x14ac:dyDescent="0.4"/>
    <row r="66" spans="1:16" s="220" customFormat="1" ht="18" x14ac:dyDescent="0.35">
      <c r="A66" s="257" t="s">
        <v>189</v>
      </c>
      <c r="B66" s="262"/>
      <c r="C66" s="262"/>
      <c r="D66" s="262"/>
      <c r="E66" s="262"/>
      <c r="F66" s="262"/>
      <c r="G66" s="262"/>
      <c r="H66" s="262"/>
      <c r="I66" s="262"/>
      <c r="J66" s="262"/>
      <c r="K66" s="262"/>
      <c r="L66" s="262"/>
      <c r="M66" s="262"/>
      <c r="N66" s="262"/>
      <c r="O66" s="262"/>
      <c r="P66" s="263"/>
    </row>
    <row r="67" spans="1:16" s="220" customFormat="1" ht="8.15" customHeight="1" x14ac:dyDescent="0.35">
      <c r="A67" s="264"/>
      <c r="P67" s="265"/>
    </row>
    <row r="68" spans="1:16" s="220" customFormat="1" x14ac:dyDescent="0.35">
      <c r="A68" s="264"/>
      <c r="B68" s="220" t="s">
        <v>190</v>
      </c>
      <c r="E68" s="301" t="s">
        <v>191</v>
      </c>
      <c r="P68" s="265"/>
    </row>
    <row r="69" spans="1:16" s="220" customFormat="1" x14ac:dyDescent="0.35">
      <c r="A69" s="264"/>
      <c r="B69" s="220" t="s">
        <v>192</v>
      </c>
      <c r="E69" s="302">
        <v>45688</v>
      </c>
      <c r="P69" s="265"/>
    </row>
    <row r="70" spans="1:16" s="220" customFormat="1" ht="8.15" customHeight="1" thickBot="1" x14ac:dyDescent="0.4">
      <c r="A70" s="303"/>
      <c r="B70" s="304"/>
      <c r="C70" s="305"/>
      <c r="D70" s="306"/>
      <c r="E70" s="305"/>
      <c r="F70" s="307"/>
      <c r="G70" s="307"/>
      <c r="H70" s="307"/>
      <c r="I70" s="290"/>
      <c r="J70" s="290"/>
      <c r="K70" s="290"/>
      <c r="L70" s="290"/>
      <c r="M70" s="290"/>
      <c r="N70" s="290"/>
      <c r="O70" s="290"/>
      <c r="P70" s="291"/>
    </row>
    <row r="71" spans="1:16" hidden="1" x14ac:dyDescent="0.35">
      <c r="A71" s="220"/>
      <c r="B71" s="220"/>
      <c r="C71" s="220"/>
      <c r="D71" s="220"/>
      <c r="E71" s="220"/>
      <c r="F71" s="220"/>
      <c r="G71" s="220"/>
      <c r="H71" s="220"/>
      <c r="I71" s="220"/>
      <c r="J71" s="220"/>
      <c r="K71" s="220"/>
      <c r="L71" s="220"/>
      <c r="M71" s="220"/>
      <c r="N71" s="220"/>
      <c r="O71" s="220"/>
      <c r="P71" s="220"/>
    </row>
    <row r="72" spans="1:16" hidden="1" x14ac:dyDescent="0.35">
      <c r="A72" s="296" t="s">
        <v>194</v>
      </c>
    </row>
    <row r="73" spans="1:16" hidden="1" x14ac:dyDescent="0.35">
      <c r="A73" s="220" t="s">
        <v>195</v>
      </c>
    </row>
    <row r="74" spans="1:16" hidden="1" x14ac:dyDescent="0.35">
      <c r="A74" s="220" t="s">
        <v>196</v>
      </c>
    </row>
    <row r="75" spans="1:16" hidden="1" x14ac:dyDescent="0.35">
      <c r="A75" s="220" t="s">
        <v>197</v>
      </c>
    </row>
    <row r="76" spans="1:16" hidden="1" x14ac:dyDescent="0.35">
      <c r="A76" s="220" t="s">
        <v>198</v>
      </c>
    </row>
    <row r="77" spans="1:16" hidden="1" x14ac:dyDescent="0.35">
      <c r="A77" s="220" t="s">
        <v>199</v>
      </c>
    </row>
    <row r="78" spans="1:16" hidden="1" x14ac:dyDescent="0.35">
      <c r="A78" s="220" t="s">
        <v>200</v>
      </c>
    </row>
    <row r="79" spans="1:16" hidden="1" x14ac:dyDescent="0.35">
      <c r="A79" s="220" t="s">
        <v>201</v>
      </c>
    </row>
    <row r="80" spans="1:16" hidden="1" x14ac:dyDescent="0.35">
      <c r="A80" s="220" t="s">
        <v>202</v>
      </c>
    </row>
    <row r="81" spans="1:1" hidden="1" x14ac:dyDescent="0.35">
      <c r="A81" s="220" t="s">
        <v>203</v>
      </c>
    </row>
    <row r="82" spans="1:1" hidden="1" x14ac:dyDescent="0.35">
      <c r="A82" s="220" t="s">
        <v>204</v>
      </c>
    </row>
    <row r="83" spans="1:1" hidden="1" x14ac:dyDescent="0.35">
      <c r="A83" s="220" t="s">
        <v>205</v>
      </c>
    </row>
    <row r="84" spans="1:1" hidden="1" x14ac:dyDescent="0.35">
      <c r="A84" s="220" t="s">
        <v>206</v>
      </c>
    </row>
    <row r="85" spans="1:1" hidden="1" x14ac:dyDescent="0.35">
      <c r="A85" s="220" t="s">
        <v>207</v>
      </c>
    </row>
    <row r="86" spans="1:1" hidden="1" x14ac:dyDescent="0.35">
      <c r="A86" s="220" t="s">
        <v>208</v>
      </c>
    </row>
    <row r="87" spans="1:1" hidden="1" x14ac:dyDescent="0.35">
      <c r="A87" s="220" t="s">
        <v>209</v>
      </c>
    </row>
    <row r="88" spans="1:1" hidden="1" x14ac:dyDescent="0.35">
      <c r="A88" s="220" t="s">
        <v>210</v>
      </c>
    </row>
    <row r="89" spans="1:1" hidden="1" x14ac:dyDescent="0.35">
      <c r="A89" s="220" t="s">
        <v>211</v>
      </c>
    </row>
    <row r="90" spans="1:1" hidden="1" x14ac:dyDescent="0.35">
      <c r="A90" s="220" t="s">
        <v>212</v>
      </c>
    </row>
    <row r="91" spans="1:1" hidden="1" x14ac:dyDescent="0.35">
      <c r="A91" s="220" t="s">
        <v>213</v>
      </c>
    </row>
    <row r="92" spans="1:1" hidden="1" x14ac:dyDescent="0.35">
      <c r="A92" s="220" t="s">
        <v>214</v>
      </c>
    </row>
    <row r="93" spans="1:1" hidden="1" x14ac:dyDescent="0.35">
      <c r="A93" s="220" t="s">
        <v>215</v>
      </c>
    </row>
    <row r="94" spans="1:1" hidden="1" x14ac:dyDescent="0.35">
      <c r="A94" s="220" t="s">
        <v>216</v>
      </c>
    </row>
    <row r="95" spans="1:1" hidden="1" x14ac:dyDescent="0.35">
      <c r="A95" s="220" t="s">
        <v>217</v>
      </c>
    </row>
    <row r="96" spans="1:1" hidden="1" x14ac:dyDescent="0.35">
      <c r="A96" s="220" t="s">
        <v>218</v>
      </c>
    </row>
    <row r="97" spans="1:1" hidden="1" x14ac:dyDescent="0.35">
      <c r="A97" s="220" t="s">
        <v>219</v>
      </c>
    </row>
    <row r="98" spans="1:1" hidden="1" x14ac:dyDescent="0.35">
      <c r="A98" s="220" t="s">
        <v>220</v>
      </c>
    </row>
    <row r="99" spans="1:1" hidden="1" x14ac:dyDescent="0.35">
      <c r="A99" s="220" t="s">
        <v>221</v>
      </c>
    </row>
    <row r="100" spans="1:1" hidden="1" x14ac:dyDescent="0.35">
      <c r="A100" s="220" t="s">
        <v>222</v>
      </c>
    </row>
    <row r="101" spans="1:1" hidden="1" x14ac:dyDescent="0.35">
      <c r="A101" s="220" t="s">
        <v>223</v>
      </c>
    </row>
    <row r="102" spans="1:1" hidden="1" x14ac:dyDescent="0.35">
      <c r="A102" s="220" t="s">
        <v>224</v>
      </c>
    </row>
    <row r="103" spans="1:1" hidden="1" x14ac:dyDescent="0.35">
      <c r="A103" s="220" t="s">
        <v>225</v>
      </c>
    </row>
    <row r="104" spans="1:1" hidden="1" x14ac:dyDescent="0.35">
      <c r="A104" s="220" t="s">
        <v>226</v>
      </c>
    </row>
    <row r="105" spans="1:1" hidden="1" x14ac:dyDescent="0.35">
      <c r="A105" s="220" t="s">
        <v>227</v>
      </c>
    </row>
    <row r="106" spans="1:1" hidden="1" x14ac:dyDescent="0.35">
      <c r="A106" s="220" t="s">
        <v>228</v>
      </c>
    </row>
    <row r="107" spans="1:1" hidden="1" x14ac:dyDescent="0.35">
      <c r="A107" s="220" t="s">
        <v>229</v>
      </c>
    </row>
    <row r="108" spans="1:1" hidden="1" x14ac:dyDescent="0.35">
      <c r="A108" s="220" t="s">
        <v>230</v>
      </c>
    </row>
    <row r="109" spans="1:1" hidden="1" x14ac:dyDescent="0.35">
      <c r="A109" s="220" t="s">
        <v>231</v>
      </c>
    </row>
    <row r="110" spans="1:1" hidden="1" x14ac:dyDescent="0.35">
      <c r="A110" s="220" t="s">
        <v>232</v>
      </c>
    </row>
    <row r="111" spans="1:1" hidden="1" x14ac:dyDescent="0.35">
      <c r="A111" s="220" t="s">
        <v>233</v>
      </c>
    </row>
    <row r="112" spans="1:1" hidden="1" x14ac:dyDescent="0.35">
      <c r="A112" s="220" t="s">
        <v>234</v>
      </c>
    </row>
    <row r="113" spans="1:1" hidden="1" x14ac:dyDescent="0.35">
      <c r="A113" s="220" t="s">
        <v>235</v>
      </c>
    </row>
    <row r="114" spans="1:1" hidden="1" x14ac:dyDescent="0.35">
      <c r="A114" s="220" t="s">
        <v>236</v>
      </c>
    </row>
    <row r="115" spans="1:1" hidden="1" x14ac:dyDescent="0.35">
      <c r="A115" s="220" t="s">
        <v>237</v>
      </c>
    </row>
    <row r="116" spans="1:1" hidden="1" x14ac:dyDescent="0.35">
      <c r="A116" s="220" t="s">
        <v>238</v>
      </c>
    </row>
    <row r="117" spans="1:1" hidden="1" x14ac:dyDescent="0.35">
      <c r="A117" s="220" t="s">
        <v>239</v>
      </c>
    </row>
    <row r="118" spans="1:1" hidden="1" x14ac:dyDescent="0.35">
      <c r="A118" s="220" t="s">
        <v>240</v>
      </c>
    </row>
    <row r="119" spans="1:1" hidden="1" x14ac:dyDescent="0.35">
      <c r="A119" s="220" t="s">
        <v>241</v>
      </c>
    </row>
    <row r="120" spans="1:1" hidden="1" x14ac:dyDescent="0.35">
      <c r="A120" s="220" t="s">
        <v>242</v>
      </c>
    </row>
    <row r="121" spans="1:1" hidden="1" x14ac:dyDescent="0.35">
      <c r="A121" s="220" t="s">
        <v>243</v>
      </c>
    </row>
    <row r="122" spans="1:1" hidden="1" x14ac:dyDescent="0.35">
      <c r="A122" s="220" t="s">
        <v>244</v>
      </c>
    </row>
    <row r="123" spans="1:1" hidden="1" x14ac:dyDescent="0.35">
      <c r="A123" s="220" t="s">
        <v>245</v>
      </c>
    </row>
    <row r="124" spans="1:1" hidden="1" x14ac:dyDescent="0.35">
      <c r="A124" s="220" t="s">
        <v>246</v>
      </c>
    </row>
    <row r="125" spans="1:1" hidden="1" x14ac:dyDescent="0.35">
      <c r="A125" s="220" t="s">
        <v>247</v>
      </c>
    </row>
    <row r="126" spans="1:1" hidden="1" x14ac:dyDescent="0.35">
      <c r="A126" s="220" t="s">
        <v>248</v>
      </c>
    </row>
    <row r="127" spans="1:1" hidden="1" x14ac:dyDescent="0.35">
      <c r="A127" s="225" t="s">
        <v>249</v>
      </c>
    </row>
    <row r="128" spans="1:1" hidden="1" x14ac:dyDescent="0.35">
      <c r="A128" s="225" t="s">
        <v>250</v>
      </c>
    </row>
    <row r="129" spans="1:1" hidden="1" x14ac:dyDescent="0.35">
      <c r="A129" s="225" t="s">
        <v>251</v>
      </c>
    </row>
    <row r="130" spans="1:1" hidden="1" x14ac:dyDescent="0.35">
      <c r="A130" s="225" t="s">
        <v>252</v>
      </c>
    </row>
    <row r="131" spans="1:1" hidden="1" x14ac:dyDescent="0.35">
      <c r="A131" s="225" t="s">
        <v>253</v>
      </c>
    </row>
    <row r="132" spans="1:1" hidden="1" x14ac:dyDescent="0.35">
      <c r="A132" s="225" t="s">
        <v>254</v>
      </c>
    </row>
    <row r="133" spans="1:1" hidden="1" x14ac:dyDescent="0.35">
      <c r="A133" s="225" t="s">
        <v>255</v>
      </c>
    </row>
    <row r="134" spans="1:1" hidden="1" x14ac:dyDescent="0.35">
      <c r="A134" s="225" t="s">
        <v>256</v>
      </c>
    </row>
    <row r="135" spans="1:1" hidden="1" x14ac:dyDescent="0.35">
      <c r="A135" s="308" t="s">
        <v>257</v>
      </c>
    </row>
    <row r="136" spans="1:1" hidden="1" x14ac:dyDescent="0.35">
      <c r="A136" s="308" t="s">
        <v>258</v>
      </c>
    </row>
    <row r="137" spans="1:1" hidden="1" x14ac:dyDescent="0.35">
      <c r="A137" s="308" t="s">
        <v>259</v>
      </c>
    </row>
    <row r="138" spans="1:1" hidden="1" x14ac:dyDescent="0.35">
      <c r="A138" s="308" t="s">
        <v>260</v>
      </c>
    </row>
    <row r="139" spans="1:1" hidden="1" x14ac:dyDescent="0.35">
      <c r="A139" s="308" t="s">
        <v>261</v>
      </c>
    </row>
    <row r="140" spans="1:1" hidden="1" x14ac:dyDescent="0.35">
      <c r="A140" s="308" t="s">
        <v>262</v>
      </c>
    </row>
    <row r="141" spans="1:1" hidden="1" x14ac:dyDescent="0.35">
      <c r="A141" s="308" t="s">
        <v>263</v>
      </c>
    </row>
    <row r="142" spans="1:1" hidden="1" x14ac:dyDescent="0.35">
      <c r="A142" s="308" t="s">
        <v>264</v>
      </c>
    </row>
    <row r="143" spans="1:1" hidden="1" x14ac:dyDescent="0.35">
      <c r="A143" s="308" t="s">
        <v>265</v>
      </c>
    </row>
    <row r="144" spans="1:1" hidden="1" x14ac:dyDescent="0.35">
      <c r="A144" s="308" t="s">
        <v>266</v>
      </c>
    </row>
    <row r="145" spans="1:1" hidden="1" x14ac:dyDescent="0.35">
      <c r="A145" s="308" t="s">
        <v>267</v>
      </c>
    </row>
    <row r="146" spans="1:1" hidden="1" x14ac:dyDescent="0.35">
      <c r="A146" s="308" t="s">
        <v>268</v>
      </c>
    </row>
    <row r="147" spans="1:1" hidden="1" x14ac:dyDescent="0.35">
      <c r="A147" s="308" t="s">
        <v>269</v>
      </c>
    </row>
    <row r="148" spans="1:1" hidden="1" x14ac:dyDescent="0.35">
      <c r="A148" s="308" t="s">
        <v>270</v>
      </c>
    </row>
    <row r="149" spans="1:1" hidden="1" x14ac:dyDescent="0.35">
      <c r="A149" s="308" t="s">
        <v>271</v>
      </c>
    </row>
    <row r="150" spans="1:1" hidden="1" x14ac:dyDescent="0.35">
      <c r="A150" s="308" t="s">
        <v>272</v>
      </c>
    </row>
    <row r="151" spans="1:1" hidden="1" x14ac:dyDescent="0.35">
      <c r="A151" s="308" t="s">
        <v>273</v>
      </c>
    </row>
    <row r="152" spans="1:1" hidden="1" x14ac:dyDescent="0.35">
      <c r="A152" s="308" t="s">
        <v>274</v>
      </c>
    </row>
    <row r="153" spans="1:1" hidden="1" x14ac:dyDescent="0.35">
      <c r="A153" s="308" t="s">
        <v>275</v>
      </c>
    </row>
    <row r="154" spans="1:1" hidden="1" x14ac:dyDescent="0.35">
      <c r="A154" s="308" t="s">
        <v>276</v>
      </c>
    </row>
    <row r="155" spans="1:1" hidden="1" x14ac:dyDescent="0.35">
      <c r="A155" s="308" t="s">
        <v>277</v>
      </c>
    </row>
    <row r="156" spans="1:1" hidden="1" x14ac:dyDescent="0.35">
      <c r="A156" s="308" t="s">
        <v>278</v>
      </c>
    </row>
    <row r="157" spans="1:1" hidden="1" x14ac:dyDescent="0.35">
      <c r="A157" s="308" t="s">
        <v>279</v>
      </c>
    </row>
    <row r="158" spans="1:1" hidden="1" x14ac:dyDescent="0.35">
      <c r="A158" s="308" t="s">
        <v>280</v>
      </c>
    </row>
    <row r="159" spans="1:1" hidden="1" x14ac:dyDescent="0.35">
      <c r="A159" s="308" t="s">
        <v>281</v>
      </c>
    </row>
    <row r="160" spans="1:1" hidden="1" x14ac:dyDescent="0.35">
      <c r="A160" s="308" t="s">
        <v>282</v>
      </c>
    </row>
    <row r="161" spans="1:1" hidden="1" x14ac:dyDescent="0.35">
      <c r="A161" s="308" t="s">
        <v>283</v>
      </c>
    </row>
    <row r="162" spans="1:1" hidden="1" x14ac:dyDescent="0.35">
      <c r="A162" s="308" t="s">
        <v>284</v>
      </c>
    </row>
    <row r="163" spans="1:1" hidden="1" x14ac:dyDescent="0.35">
      <c r="A163" s="308" t="s">
        <v>285</v>
      </c>
    </row>
    <row r="164" spans="1:1" hidden="1" x14ac:dyDescent="0.35">
      <c r="A164" s="308" t="s">
        <v>286</v>
      </c>
    </row>
    <row r="165" spans="1:1" hidden="1" x14ac:dyDescent="0.35">
      <c r="A165" s="308" t="s">
        <v>287</v>
      </c>
    </row>
    <row r="166" spans="1:1" hidden="1" x14ac:dyDescent="0.35">
      <c r="A166" s="308" t="s">
        <v>288</v>
      </c>
    </row>
    <row r="167" spans="1:1" hidden="1" x14ac:dyDescent="0.35">
      <c r="A167" s="308" t="s">
        <v>289</v>
      </c>
    </row>
    <row r="168" spans="1:1" hidden="1" x14ac:dyDescent="0.35">
      <c r="A168" s="308" t="s">
        <v>290</v>
      </c>
    </row>
    <row r="169" spans="1:1" hidden="1" x14ac:dyDescent="0.35">
      <c r="A169" s="308" t="s">
        <v>291</v>
      </c>
    </row>
    <row r="170" spans="1:1" hidden="1" x14ac:dyDescent="0.35">
      <c r="A170" s="308" t="s">
        <v>292</v>
      </c>
    </row>
    <row r="171" spans="1:1" hidden="1" x14ac:dyDescent="0.35">
      <c r="A171" s="308" t="s">
        <v>293</v>
      </c>
    </row>
    <row r="172" spans="1:1" hidden="1" x14ac:dyDescent="0.35">
      <c r="A172" s="308" t="s">
        <v>294</v>
      </c>
    </row>
    <row r="173" spans="1:1" hidden="1" x14ac:dyDescent="0.35">
      <c r="A173" s="308" t="s">
        <v>295</v>
      </c>
    </row>
    <row r="174" spans="1:1" hidden="1" x14ac:dyDescent="0.35">
      <c r="A174" s="308" t="s">
        <v>296</v>
      </c>
    </row>
    <row r="175" spans="1:1" hidden="1" x14ac:dyDescent="0.35">
      <c r="A175" s="308" t="s">
        <v>297</v>
      </c>
    </row>
    <row r="176" spans="1:1" hidden="1" x14ac:dyDescent="0.35">
      <c r="A176" s="308" t="s">
        <v>298</v>
      </c>
    </row>
    <row r="177" spans="1:1" hidden="1" x14ac:dyDescent="0.35">
      <c r="A177" s="308" t="s">
        <v>299</v>
      </c>
    </row>
    <row r="178" spans="1:1" hidden="1" x14ac:dyDescent="0.35">
      <c r="A178" s="308" t="s">
        <v>300</v>
      </c>
    </row>
    <row r="179" spans="1:1" hidden="1" x14ac:dyDescent="0.35">
      <c r="A179" s="308" t="s">
        <v>301</v>
      </c>
    </row>
    <row r="180" spans="1:1" hidden="1" x14ac:dyDescent="0.35">
      <c r="A180" s="308" t="s">
        <v>302</v>
      </c>
    </row>
    <row r="181" spans="1:1" hidden="1" x14ac:dyDescent="0.35">
      <c r="A181" s="308" t="s">
        <v>303</v>
      </c>
    </row>
    <row r="182" spans="1:1" hidden="1" x14ac:dyDescent="0.35">
      <c r="A182" s="308" t="s">
        <v>304</v>
      </c>
    </row>
    <row r="183" spans="1:1" hidden="1" x14ac:dyDescent="0.35">
      <c r="A183" s="308" t="s">
        <v>305</v>
      </c>
    </row>
    <row r="184" spans="1:1" hidden="1" x14ac:dyDescent="0.35">
      <c r="A184" s="308" t="s">
        <v>306</v>
      </c>
    </row>
    <row r="185" spans="1:1" hidden="1" x14ac:dyDescent="0.35">
      <c r="A185" s="308" t="s">
        <v>307</v>
      </c>
    </row>
    <row r="186" spans="1:1" hidden="1" x14ac:dyDescent="0.35">
      <c r="A186" s="308" t="s">
        <v>308</v>
      </c>
    </row>
    <row r="187" spans="1:1" hidden="1" x14ac:dyDescent="0.35">
      <c r="A187" s="308" t="s">
        <v>309</v>
      </c>
    </row>
    <row r="188" spans="1:1" hidden="1" x14ac:dyDescent="0.35">
      <c r="A188" s="308" t="s">
        <v>310</v>
      </c>
    </row>
    <row r="189" spans="1:1" hidden="1" x14ac:dyDescent="0.35">
      <c r="A189" s="308" t="s">
        <v>311</v>
      </c>
    </row>
    <row r="190" spans="1:1" hidden="1" x14ac:dyDescent="0.35">
      <c r="A190" s="308" t="s">
        <v>312</v>
      </c>
    </row>
    <row r="191" spans="1:1" hidden="1" x14ac:dyDescent="0.35">
      <c r="A191" s="308" t="s">
        <v>313</v>
      </c>
    </row>
    <row r="192" spans="1:1" hidden="1" x14ac:dyDescent="0.35">
      <c r="A192" s="308" t="s">
        <v>314</v>
      </c>
    </row>
    <row r="193" spans="1:1" hidden="1" x14ac:dyDescent="0.35">
      <c r="A193" s="308" t="s">
        <v>315</v>
      </c>
    </row>
    <row r="194" spans="1:1" hidden="1" x14ac:dyDescent="0.35">
      <c r="A194" s="308" t="s">
        <v>316</v>
      </c>
    </row>
    <row r="195" spans="1:1" hidden="1" x14ac:dyDescent="0.35">
      <c r="A195" s="308" t="s">
        <v>317</v>
      </c>
    </row>
    <row r="196" spans="1:1" hidden="1" x14ac:dyDescent="0.35">
      <c r="A196" s="308" t="s">
        <v>318</v>
      </c>
    </row>
    <row r="197" spans="1:1" hidden="1" x14ac:dyDescent="0.35">
      <c r="A197" s="308" t="s">
        <v>319</v>
      </c>
    </row>
    <row r="198" spans="1:1" hidden="1" x14ac:dyDescent="0.35">
      <c r="A198" s="308" t="s">
        <v>320</v>
      </c>
    </row>
    <row r="199" spans="1:1" hidden="1" x14ac:dyDescent="0.35">
      <c r="A199" s="308" t="s">
        <v>321</v>
      </c>
    </row>
    <row r="200" spans="1:1" hidden="1" x14ac:dyDescent="0.35">
      <c r="A200" s="308" t="s">
        <v>322</v>
      </c>
    </row>
    <row r="201" spans="1:1" hidden="1" x14ac:dyDescent="0.35">
      <c r="A201" s="308" t="s">
        <v>323</v>
      </c>
    </row>
    <row r="202" spans="1:1" hidden="1" x14ac:dyDescent="0.35">
      <c r="A202" s="308" t="s">
        <v>324</v>
      </c>
    </row>
    <row r="203" spans="1:1" hidden="1" x14ac:dyDescent="0.35">
      <c r="A203" s="308" t="s">
        <v>325</v>
      </c>
    </row>
    <row r="204" spans="1:1" hidden="1" x14ac:dyDescent="0.35">
      <c r="A204" s="308" t="s">
        <v>326</v>
      </c>
    </row>
    <row r="205" spans="1:1" hidden="1" x14ac:dyDescent="0.35">
      <c r="A205" s="308" t="s">
        <v>327</v>
      </c>
    </row>
    <row r="206" spans="1:1" hidden="1" x14ac:dyDescent="0.35">
      <c r="A206" s="308" t="s">
        <v>328</v>
      </c>
    </row>
    <row r="207" spans="1:1" hidden="1" x14ac:dyDescent="0.35">
      <c r="A207" s="308" t="s">
        <v>329</v>
      </c>
    </row>
    <row r="208" spans="1:1" hidden="1" x14ac:dyDescent="0.35">
      <c r="A208" s="308" t="s">
        <v>330</v>
      </c>
    </row>
    <row r="209" spans="1:1" hidden="1" x14ac:dyDescent="0.35">
      <c r="A209" s="308" t="s">
        <v>331</v>
      </c>
    </row>
    <row r="210" spans="1:1" hidden="1" x14ac:dyDescent="0.35">
      <c r="A210" s="308" t="s">
        <v>332</v>
      </c>
    </row>
    <row r="211" spans="1:1" hidden="1" x14ac:dyDescent="0.35">
      <c r="A211" s="308" t="s">
        <v>333</v>
      </c>
    </row>
    <row r="212" spans="1:1" hidden="1" x14ac:dyDescent="0.35">
      <c r="A212" s="308" t="s">
        <v>334</v>
      </c>
    </row>
    <row r="213" spans="1:1" hidden="1" x14ac:dyDescent="0.35">
      <c r="A213" s="308" t="s">
        <v>335</v>
      </c>
    </row>
    <row r="214" spans="1:1" hidden="1" x14ac:dyDescent="0.35">
      <c r="A214" s="308" t="s">
        <v>336</v>
      </c>
    </row>
    <row r="215" spans="1:1" hidden="1" x14ac:dyDescent="0.35">
      <c r="A215" s="308" t="s">
        <v>337</v>
      </c>
    </row>
    <row r="216" spans="1:1" hidden="1" x14ac:dyDescent="0.35">
      <c r="A216" s="308" t="s">
        <v>338</v>
      </c>
    </row>
    <row r="217" spans="1:1" hidden="1" x14ac:dyDescent="0.35">
      <c r="A217" s="308" t="s">
        <v>339</v>
      </c>
    </row>
    <row r="218" spans="1:1" hidden="1" x14ac:dyDescent="0.35">
      <c r="A218" s="308" t="s">
        <v>340</v>
      </c>
    </row>
    <row r="219" spans="1:1" hidden="1" x14ac:dyDescent="0.35">
      <c r="A219" s="308" t="s">
        <v>341</v>
      </c>
    </row>
    <row r="220" spans="1:1" hidden="1" x14ac:dyDescent="0.35">
      <c r="A220" s="308" t="s">
        <v>342</v>
      </c>
    </row>
    <row r="221" spans="1:1" hidden="1" x14ac:dyDescent="0.35">
      <c r="A221" s="308" t="s">
        <v>343</v>
      </c>
    </row>
    <row r="222" spans="1:1" hidden="1" x14ac:dyDescent="0.35">
      <c r="A222" s="308" t="s">
        <v>344</v>
      </c>
    </row>
    <row r="223" spans="1:1" hidden="1" x14ac:dyDescent="0.35">
      <c r="A223" s="308" t="s">
        <v>345</v>
      </c>
    </row>
    <row r="224" spans="1:1" hidden="1" x14ac:dyDescent="0.35">
      <c r="A224" s="308" t="s">
        <v>346</v>
      </c>
    </row>
    <row r="225" spans="1:1" hidden="1" x14ac:dyDescent="0.35">
      <c r="A225" s="308" t="s">
        <v>347</v>
      </c>
    </row>
    <row r="226" spans="1:1" hidden="1" x14ac:dyDescent="0.35">
      <c r="A226" s="308" t="s">
        <v>348</v>
      </c>
    </row>
    <row r="227" spans="1:1" hidden="1" x14ac:dyDescent="0.35">
      <c r="A227" s="308" t="s">
        <v>349</v>
      </c>
    </row>
    <row r="228" spans="1:1" hidden="1" x14ac:dyDescent="0.35">
      <c r="A228" s="308" t="s">
        <v>350</v>
      </c>
    </row>
    <row r="229" spans="1:1" hidden="1" x14ac:dyDescent="0.35">
      <c r="A229" s="308" t="s">
        <v>351</v>
      </c>
    </row>
    <row r="230" spans="1:1" hidden="1" x14ac:dyDescent="0.35">
      <c r="A230" s="308" t="s">
        <v>352</v>
      </c>
    </row>
    <row r="231" spans="1:1" hidden="1" x14ac:dyDescent="0.35">
      <c r="A231" s="308" t="s">
        <v>353</v>
      </c>
    </row>
    <row r="232" spans="1:1" hidden="1" x14ac:dyDescent="0.35">
      <c r="A232" s="308" t="s">
        <v>354</v>
      </c>
    </row>
    <row r="233" spans="1:1" hidden="1" x14ac:dyDescent="0.35">
      <c r="A233" s="308" t="s">
        <v>355</v>
      </c>
    </row>
    <row r="234" spans="1:1" hidden="1" x14ac:dyDescent="0.35">
      <c r="A234" s="308" t="s">
        <v>356</v>
      </c>
    </row>
    <row r="235" spans="1:1" hidden="1" x14ac:dyDescent="0.35">
      <c r="A235" s="308" t="s">
        <v>357</v>
      </c>
    </row>
    <row r="236" spans="1:1" hidden="1" x14ac:dyDescent="0.35">
      <c r="A236" s="308" t="s">
        <v>358</v>
      </c>
    </row>
    <row r="237" spans="1:1" hidden="1" x14ac:dyDescent="0.35">
      <c r="A237" s="308" t="s">
        <v>359</v>
      </c>
    </row>
    <row r="238" spans="1:1" hidden="1" x14ac:dyDescent="0.35">
      <c r="A238" s="308" t="s">
        <v>360</v>
      </c>
    </row>
    <row r="239" spans="1:1" hidden="1" x14ac:dyDescent="0.35">
      <c r="A239" s="308" t="s">
        <v>361</v>
      </c>
    </row>
    <row r="240" spans="1:1" hidden="1" x14ac:dyDescent="0.35">
      <c r="A240" s="308" t="s">
        <v>362</v>
      </c>
    </row>
    <row r="241" spans="1:1" hidden="1" x14ac:dyDescent="0.35">
      <c r="A241" s="308" t="s">
        <v>363</v>
      </c>
    </row>
    <row r="242" spans="1:1" hidden="1" x14ac:dyDescent="0.35">
      <c r="A242" s="308" t="s">
        <v>364</v>
      </c>
    </row>
    <row r="243" spans="1:1" hidden="1" x14ac:dyDescent="0.35">
      <c r="A243" s="308" t="s">
        <v>365</v>
      </c>
    </row>
    <row r="244" spans="1:1" hidden="1" x14ac:dyDescent="0.35">
      <c r="A244" s="308" t="s">
        <v>366</v>
      </c>
    </row>
    <row r="245" spans="1:1" hidden="1" x14ac:dyDescent="0.35">
      <c r="A245" s="308" t="s">
        <v>367</v>
      </c>
    </row>
    <row r="246" spans="1:1" hidden="1" x14ac:dyDescent="0.35">
      <c r="A246" s="308" t="s">
        <v>368</v>
      </c>
    </row>
    <row r="247" spans="1:1" hidden="1" x14ac:dyDescent="0.35">
      <c r="A247" s="308" t="s">
        <v>369</v>
      </c>
    </row>
    <row r="248" spans="1:1" hidden="1" x14ac:dyDescent="0.35">
      <c r="A248" s="308" t="s">
        <v>370</v>
      </c>
    </row>
    <row r="249" spans="1:1" hidden="1" x14ac:dyDescent="0.35">
      <c r="A249" s="308" t="s">
        <v>371</v>
      </c>
    </row>
    <row r="250" spans="1:1" hidden="1" x14ac:dyDescent="0.35">
      <c r="A250" s="308" t="s">
        <v>372</v>
      </c>
    </row>
    <row r="251" spans="1:1" hidden="1" x14ac:dyDescent="0.35">
      <c r="A251" s="308" t="s">
        <v>373</v>
      </c>
    </row>
    <row r="252" spans="1:1" hidden="1" x14ac:dyDescent="0.35">
      <c r="A252" s="308" t="s">
        <v>374</v>
      </c>
    </row>
    <row r="253" spans="1:1" hidden="1" x14ac:dyDescent="0.35">
      <c r="A253" s="308" t="s">
        <v>375</v>
      </c>
    </row>
    <row r="254" spans="1:1" hidden="1" x14ac:dyDescent="0.35">
      <c r="A254" s="308" t="s">
        <v>376</v>
      </c>
    </row>
    <row r="255" spans="1:1" hidden="1" x14ac:dyDescent="0.35">
      <c r="A255" s="308" t="s">
        <v>377</v>
      </c>
    </row>
    <row r="256" spans="1:1" hidden="1" x14ac:dyDescent="0.35">
      <c r="A256" s="308" t="s">
        <v>378</v>
      </c>
    </row>
    <row r="257" spans="1:1" hidden="1" x14ac:dyDescent="0.35">
      <c r="A257" s="308" t="s">
        <v>379</v>
      </c>
    </row>
    <row r="258" spans="1:1" hidden="1" x14ac:dyDescent="0.35">
      <c r="A258" s="308" t="s">
        <v>380</v>
      </c>
    </row>
    <row r="259" spans="1:1" hidden="1" x14ac:dyDescent="0.35">
      <c r="A259" s="308" t="s">
        <v>381</v>
      </c>
    </row>
    <row r="260" spans="1:1" hidden="1" x14ac:dyDescent="0.35">
      <c r="A260" s="308" t="s">
        <v>382</v>
      </c>
    </row>
    <row r="261" spans="1:1" hidden="1" x14ac:dyDescent="0.35">
      <c r="A261" s="308" t="s">
        <v>383</v>
      </c>
    </row>
    <row r="262" spans="1:1" hidden="1" x14ac:dyDescent="0.35">
      <c r="A262" s="308" t="s">
        <v>384</v>
      </c>
    </row>
    <row r="263" spans="1:1" hidden="1" x14ac:dyDescent="0.35">
      <c r="A263" s="308" t="s">
        <v>385</v>
      </c>
    </row>
    <row r="264" spans="1:1" hidden="1" x14ac:dyDescent="0.35">
      <c r="A264" s="308" t="s">
        <v>386</v>
      </c>
    </row>
    <row r="265" spans="1:1" hidden="1" x14ac:dyDescent="0.35">
      <c r="A265" s="308" t="s">
        <v>387</v>
      </c>
    </row>
    <row r="266" spans="1:1" hidden="1" x14ac:dyDescent="0.35">
      <c r="A266" s="308" t="s">
        <v>388</v>
      </c>
    </row>
    <row r="267" spans="1:1" hidden="1" x14ac:dyDescent="0.35">
      <c r="A267" s="308" t="s">
        <v>389</v>
      </c>
    </row>
    <row r="268" spans="1:1" hidden="1" x14ac:dyDescent="0.35">
      <c r="A268" s="308" t="s">
        <v>390</v>
      </c>
    </row>
    <row r="269" spans="1:1" hidden="1" x14ac:dyDescent="0.35">
      <c r="A269" s="308" t="s">
        <v>391</v>
      </c>
    </row>
    <row r="270" spans="1:1" hidden="1" x14ac:dyDescent="0.35">
      <c r="A270" s="308" t="s">
        <v>392</v>
      </c>
    </row>
    <row r="271" spans="1:1" hidden="1" x14ac:dyDescent="0.35">
      <c r="A271" s="308" t="s">
        <v>393</v>
      </c>
    </row>
    <row r="272" spans="1:1" hidden="1" x14ac:dyDescent="0.35">
      <c r="A272" s="308" t="s">
        <v>394</v>
      </c>
    </row>
    <row r="273" spans="1:1" hidden="1" x14ac:dyDescent="0.35">
      <c r="A273" s="308" t="s">
        <v>395</v>
      </c>
    </row>
    <row r="274" spans="1:1" hidden="1" x14ac:dyDescent="0.35">
      <c r="A274" s="308" t="s">
        <v>396</v>
      </c>
    </row>
    <row r="275" spans="1:1" hidden="1" x14ac:dyDescent="0.35">
      <c r="A275" s="308" t="s">
        <v>397</v>
      </c>
    </row>
    <row r="276" spans="1:1" hidden="1" x14ac:dyDescent="0.35">
      <c r="A276" s="308" t="s">
        <v>398</v>
      </c>
    </row>
    <row r="277" spans="1:1" hidden="1" x14ac:dyDescent="0.35">
      <c r="A277" s="308" t="s">
        <v>399</v>
      </c>
    </row>
    <row r="278" spans="1:1" hidden="1" x14ac:dyDescent="0.35">
      <c r="A278" s="308" t="s">
        <v>400</v>
      </c>
    </row>
    <row r="279" spans="1:1" hidden="1" x14ac:dyDescent="0.35">
      <c r="A279" s="308" t="s">
        <v>401</v>
      </c>
    </row>
    <row r="280" spans="1:1" hidden="1" x14ac:dyDescent="0.35">
      <c r="A280" s="308" t="s">
        <v>402</v>
      </c>
    </row>
    <row r="281" spans="1:1" hidden="1" x14ac:dyDescent="0.35">
      <c r="A281" s="308" t="s">
        <v>403</v>
      </c>
    </row>
    <row r="282" spans="1:1" hidden="1" x14ac:dyDescent="0.35">
      <c r="A282" s="308" t="s">
        <v>404</v>
      </c>
    </row>
    <row r="283" spans="1:1" hidden="1" x14ac:dyDescent="0.35">
      <c r="A283" s="308" t="s">
        <v>405</v>
      </c>
    </row>
    <row r="284" spans="1:1" hidden="1" x14ac:dyDescent="0.35">
      <c r="A284" s="308" t="s">
        <v>406</v>
      </c>
    </row>
    <row r="285" spans="1:1" hidden="1" x14ac:dyDescent="0.35">
      <c r="A285" s="308" t="s">
        <v>407</v>
      </c>
    </row>
    <row r="286" spans="1:1" hidden="1" x14ac:dyDescent="0.35">
      <c r="A286" s="308" t="s">
        <v>408</v>
      </c>
    </row>
    <row r="287" spans="1:1" hidden="1" x14ac:dyDescent="0.35">
      <c r="A287" s="308" t="s">
        <v>409</v>
      </c>
    </row>
    <row r="288" spans="1:1" hidden="1" x14ac:dyDescent="0.35">
      <c r="A288" s="308" t="s">
        <v>410</v>
      </c>
    </row>
    <row r="289" spans="1:1" hidden="1" x14ac:dyDescent="0.35">
      <c r="A289" s="308" t="s">
        <v>411</v>
      </c>
    </row>
    <row r="290" spans="1:1" hidden="1" x14ac:dyDescent="0.35">
      <c r="A290" s="308" t="s">
        <v>412</v>
      </c>
    </row>
    <row r="291" spans="1:1" hidden="1" x14ac:dyDescent="0.35">
      <c r="A291" s="308" t="s">
        <v>413</v>
      </c>
    </row>
    <row r="292" spans="1:1" hidden="1" x14ac:dyDescent="0.35">
      <c r="A292" s="308" t="s">
        <v>414</v>
      </c>
    </row>
    <row r="293" spans="1:1" hidden="1" x14ac:dyDescent="0.35">
      <c r="A293" s="308" t="s">
        <v>415</v>
      </c>
    </row>
    <row r="294" spans="1:1" hidden="1" x14ac:dyDescent="0.35">
      <c r="A294" s="308" t="s">
        <v>416</v>
      </c>
    </row>
    <row r="295" spans="1:1" hidden="1" x14ac:dyDescent="0.35">
      <c r="A295" s="308" t="s">
        <v>417</v>
      </c>
    </row>
    <row r="296" spans="1:1" hidden="1" x14ac:dyDescent="0.35">
      <c r="A296" s="308" t="s">
        <v>418</v>
      </c>
    </row>
    <row r="297" spans="1:1" hidden="1" x14ac:dyDescent="0.35">
      <c r="A297" s="308" t="s">
        <v>419</v>
      </c>
    </row>
    <row r="298" spans="1:1" hidden="1" x14ac:dyDescent="0.35">
      <c r="A298" s="308" t="s">
        <v>420</v>
      </c>
    </row>
    <row r="299" spans="1:1" hidden="1" x14ac:dyDescent="0.35">
      <c r="A299" s="308" t="s">
        <v>421</v>
      </c>
    </row>
    <row r="300" spans="1:1" hidden="1" x14ac:dyDescent="0.35">
      <c r="A300" s="308" t="s">
        <v>422</v>
      </c>
    </row>
    <row r="301" spans="1:1" hidden="1" x14ac:dyDescent="0.35">
      <c r="A301" s="308" t="s">
        <v>423</v>
      </c>
    </row>
    <row r="302" spans="1:1" hidden="1" x14ac:dyDescent="0.35">
      <c r="A302" s="308" t="s">
        <v>424</v>
      </c>
    </row>
    <row r="303" spans="1:1" hidden="1" x14ac:dyDescent="0.35">
      <c r="A303" s="308" t="s">
        <v>425</v>
      </c>
    </row>
    <row r="304" spans="1:1" hidden="1" x14ac:dyDescent="0.35">
      <c r="A304" s="308" t="s">
        <v>426</v>
      </c>
    </row>
    <row r="305" spans="1:1" hidden="1" x14ac:dyDescent="0.35">
      <c r="A305" s="308" t="s">
        <v>427</v>
      </c>
    </row>
    <row r="306" spans="1:1" hidden="1" x14ac:dyDescent="0.35">
      <c r="A306" s="308" t="s">
        <v>428</v>
      </c>
    </row>
    <row r="307" spans="1:1" hidden="1" x14ac:dyDescent="0.35">
      <c r="A307" s="308" t="s">
        <v>429</v>
      </c>
    </row>
    <row r="308" spans="1:1" hidden="1" x14ac:dyDescent="0.35">
      <c r="A308" s="308" t="s">
        <v>430</v>
      </c>
    </row>
    <row r="309" spans="1:1" hidden="1" x14ac:dyDescent="0.35">
      <c r="A309" s="308" t="s">
        <v>431</v>
      </c>
    </row>
    <row r="310" spans="1:1" hidden="1" x14ac:dyDescent="0.35">
      <c r="A310" s="308" t="s">
        <v>432</v>
      </c>
    </row>
    <row r="311" spans="1:1" hidden="1" x14ac:dyDescent="0.35">
      <c r="A311" s="308" t="s">
        <v>433</v>
      </c>
    </row>
    <row r="312" spans="1:1" hidden="1" x14ac:dyDescent="0.35">
      <c r="A312" s="308" t="s">
        <v>434</v>
      </c>
    </row>
    <row r="313" spans="1:1" hidden="1" x14ac:dyDescent="0.35">
      <c r="A313" s="308" t="s">
        <v>435</v>
      </c>
    </row>
    <row r="314" spans="1:1" hidden="1" x14ac:dyDescent="0.35">
      <c r="A314" s="308" t="s">
        <v>436</v>
      </c>
    </row>
    <row r="315" spans="1:1" hidden="1" x14ac:dyDescent="0.35">
      <c r="A315" s="308" t="s">
        <v>437</v>
      </c>
    </row>
    <row r="316" spans="1:1" hidden="1" x14ac:dyDescent="0.35">
      <c r="A316" s="308" t="s">
        <v>438</v>
      </c>
    </row>
    <row r="317" spans="1:1" hidden="1" x14ac:dyDescent="0.35">
      <c r="A317" s="308" t="s">
        <v>439</v>
      </c>
    </row>
    <row r="318" spans="1:1" hidden="1" x14ac:dyDescent="0.35">
      <c r="A318" s="308" t="s">
        <v>440</v>
      </c>
    </row>
    <row r="319" spans="1:1" hidden="1" x14ac:dyDescent="0.35">
      <c r="A319" s="308" t="s">
        <v>441</v>
      </c>
    </row>
    <row r="320" spans="1:1" hidden="1" x14ac:dyDescent="0.35">
      <c r="A320" s="308" t="s">
        <v>442</v>
      </c>
    </row>
    <row r="321" spans="1:1" hidden="1" x14ac:dyDescent="0.35">
      <c r="A321" s="308" t="s">
        <v>443</v>
      </c>
    </row>
    <row r="322" spans="1:1" hidden="1" x14ac:dyDescent="0.35">
      <c r="A322" s="308" t="s">
        <v>444</v>
      </c>
    </row>
    <row r="323" spans="1:1" hidden="1" x14ac:dyDescent="0.35">
      <c r="A323" s="308" t="s">
        <v>445</v>
      </c>
    </row>
    <row r="324" spans="1:1" hidden="1" x14ac:dyDescent="0.35">
      <c r="A324" s="308" t="s">
        <v>446</v>
      </c>
    </row>
    <row r="325" spans="1:1" hidden="1" x14ac:dyDescent="0.35">
      <c r="A325" s="308" t="s">
        <v>447</v>
      </c>
    </row>
    <row r="326" spans="1:1" hidden="1" x14ac:dyDescent="0.35">
      <c r="A326" s="308" t="s">
        <v>448</v>
      </c>
    </row>
    <row r="327" spans="1:1" hidden="1" x14ac:dyDescent="0.35">
      <c r="A327" s="308" t="s">
        <v>449</v>
      </c>
    </row>
    <row r="328" spans="1:1" hidden="1" x14ac:dyDescent="0.35">
      <c r="A328" s="308" t="s">
        <v>450</v>
      </c>
    </row>
    <row r="329" spans="1:1" hidden="1" x14ac:dyDescent="0.35">
      <c r="A329" s="308" t="s">
        <v>451</v>
      </c>
    </row>
    <row r="330" spans="1:1" hidden="1" x14ac:dyDescent="0.35">
      <c r="A330" s="308" t="s">
        <v>452</v>
      </c>
    </row>
    <row r="331" spans="1:1" hidden="1" x14ac:dyDescent="0.35">
      <c r="A331" s="308" t="s">
        <v>453</v>
      </c>
    </row>
    <row r="332" spans="1:1" hidden="1" x14ac:dyDescent="0.35">
      <c r="A332" s="308" t="s">
        <v>454</v>
      </c>
    </row>
    <row r="333" spans="1:1" hidden="1" x14ac:dyDescent="0.35">
      <c r="A333" s="308" t="s">
        <v>455</v>
      </c>
    </row>
    <row r="334" spans="1:1" hidden="1" x14ac:dyDescent="0.35">
      <c r="A334" s="308" t="s">
        <v>456</v>
      </c>
    </row>
    <row r="335" spans="1:1" hidden="1" x14ac:dyDescent="0.35">
      <c r="A335" s="308" t="s">
        <v>457</v>
      </c>
    </row>
    <row r="336" spans="1:1" hidden="1" x14ac:dyDescent="0.35">
      <c r="A336" s="308" t="s">
        <v>458</v>
      </c>
    </row>
    <row r="337" spans="1:1" hidden="1" x14ac:dyDescent="0.35">
      <c r="A337" s="308" t="s">
        <v>459</v>
      </c>
    </row>
    <row r="338" spans="1:1" hidden="1" x14ac:dyDescent="0.35">
      <c r="A338" s="308" t="s">
        <v>460</v>
      </c>
    </row>
    <row r="339" spans="1:1" hidden="1" x14ac:dyDescent="0.35">
      <c r="A339" s="308" t="s">
        <v>461</v>
      </c>
    </row>
    <row r="340" spans="1:1" hidden="1" x14ac:dyDescent="0.35">
      <c r="A340" s="308" t="s">
        <v>462</v>
      </c>
    </row>
    <row r="341" spans="1:1" hidden="1" x14ac:dyDescent="0.35">
      <c r="A341" s="308" t="s">
        <v>463</v>
      </c>
    </row>
    <row r="342" spans="1:1" hidden="1" x14ac:dyDescent="0.35">
      <c r="A342" s="308" t="s">
        <v>464</v>
      </c>
    </row>
    <row r="343" spans="1:1" hidden="1" x14ac:dyDescent="0.35">
      <c r="A343" s="308" t="s">
        <v>465</v>
      </c>
    </row>
    <row r="344" spans="1:1" hidden="1" x14ac:dyDescent="0.35">
      <c r="A344" s="308" t="s">
        <v>466</v>
      </c>
    </row>
    <row r="345" spans="1:1" hidden="1" x14ac:dyDescent="0.35">
      <c r="A345" s="308" t="s">
        <v>467</v>
      </c>
    </row>
    <row r="346" spans="1:1" hidden="1" x14ac:dyDescent="0.35">
      <c r="A346" s="308" t="s">
        <v>468</v>
      </c>
    </row>
    <row r="347" spans="1:1" hidden="1" x14ac:dyDescent="0.35">
      <c r="A347" s="308" t="s">
        <v>469</v>
      </c>
    </row>
    <row r="348" spans="1:1" hidden="1" x14ac:dyDescent="0.35">
      <c r="A348" s="308" t="s">
        <v>470</v>
      </c>
    </row>
    <row r="349" spans="1:1" hidden="1" x14ac:dyDescent="0.35">
      <c r="A349" s="308" t="s">
        <v>471</v>
      </c>
    </row>
    <row r="350" spans="1:1" hidden="1" x14ac:dyDescent="0.35">
      <c r="A350" s="308" t="s">
        <v>472</v>
      </c>
    </row>
    <row r="351" spans="1:1" hidden="1" x14ac:dyDescent="0.35">
      <c r="A351" s="308" t="s">
        <v>473</v>
      </c>
    </row>
    <row r="352" spans="1:1" hidden="1" x14ac:dyDescent="0.35">
      <c r="A352" s="308" t="s">
        <v>474</v>
      </c>
    </row>
    <row r="353" spans="1:1" hidden="1" x14ac:dyDescent="0.35">
      <c r="A353" s="308" t="s">
        <v>475</v>
      </c>
    </row>
    <row r="354" spans="1:1" hidden="1" x14ac:dyDescent="0.35">
      <c r="A354" s="308" t="s">
        <v>476</v>
      </c>
    </row>
    <row r="355" spans="1:1" hidden="1" x14ac:dyDescent="0.35">
      <c r="A355" s="308" t="s">
        <v>477</v>
      </c>
    </row>
    <row r="356" spans="1:1" hidden="1" x14ac:dyDescent="0.35">
      <c r="A356" s="308" t="s">
        <v>478</v>
      </c>
    </row>
    <row r="357" spans="1:1" hidden="1" x14ac:dyDescent="0.35">
      <c r="A357" s="308" t="s">
        <v>479</v>
      </c>
    </row>
    <row r="358" spans="1:1" hidden="1" x14ac:dyDescent="0.35">
      <c r="A358" s="308" t="s">
        <v>480</v>
      </c>
    </row>
    <row r="359" spans="1:1" hidden="1" x14ac:dyDescent="0.35">
      <c r="A359" s="308" t="s">
        <v>481</v>
      </c>
    </row>
    <row r="360" spans="1:1" hidden="1" x14ac:dyDescent="0.35">
      <c r="A360" s="308" t="s">
        <v>482</v>
      </c>
    </row>
    <row r="361" spans="1:1" hidden="1" x14ac:dyDescent="0.35">
      <c r="A361" s="308" t="s">
        <v>483</v>
      </c>
    </row>
    <row r="362" spans="1:1" hidden="1" x14ac:dyDescent="0.35">
      <c r="A362" s="308" t="s">
        <v>484</v>
      </c>
    </row>
    <row r="363" spans="1:1" hidden="1" x14ac:dyDescent="0.35">
      <c r="A363" s="308" t="s">
        <v>485</v>
      </c>
    </row>
    <row r="364" spans="1:1" hidden="1" x14ac:dyDescent="0.35">
      <c r="A364" s="308" t="s">
        <v>486</v>
      </c>
    </row>
    <row r="365" spans="1:1" hidden="1" x14ac:dyDescent="0.35">
      <c r="A365" s="308" t="s">
        <v>487</v>
      </c>
    </row>
    <row r="366" spans="1:1" hidden="1" x14ac:dyDescent="0.35">
      <c r="A366" s="308" t="s">
        <v>488</v>
      </c>
    </row>
    <row r="367" spans="1:1" hidden="1" x14ac:dyDescent="0.35">
      <c r="A367" s="308" t="s">
        <v>489</v>
      </c>
    </row>
    <row r="368" spans="1:1" hidden="1" x14ac:dyDescent="0.35">
      <c r="A368" s="308" t="s">
        <v>490</v>
      </c>
    </row>
    <row r="369" spans="1:1" hidden="1" x14ac:dyDescent="0.35">
      <c r="A369" s="308" t="s">
        <v>491</v>
      </c>
    </row>
    <row r="370" spans="1:1" hidden="1" x14ac:dyDescent="0.35">
      <c r="A370" s="308" t="s">
        <v>492</v>
      </c>
    </row>
    <row r="371" spans="1:1" hidden="1" x14ac:dyDescent="0.35">
      <c r="A371" s="308" t="s">
        <v>493</v>
      </c>
    </row>
    <row r="372" spans="1:1" hidden="1" x14ac:dyDescent="0.35">
      <c r="A372" s="308" t="s">
        <v>494</v>
      </c>
    </row>
    <row r="373" spans="1:1" hidden="1" x14ac:dyDescent="0.35">
      <c r="A373" s="308" t="s">
        <v>495</v>
      </c>
    </row>
    <row r="374" spans="1:1" hidden="1" x14ac:dyDescent="0.35">
      <c r="A374" s="308" t="s">
        <v>496</v>
      </c>
    </row>
    <row r="375" spans="1:1" hidden="1" x14ac:dyDescent="0.35">
      <c r="A375" s="308" t="s">
        <v>497</v>
      </c>
    </row>
    <row r="376" spans="1:1" hidden="1" x14ac:dyDescent="0.35">
      <c r="A376" s="308" t="s">
        <v>498</v>
      </c>
    </row>
    <row r="377" spans="1:1" hidden="1" x14ac:dyDescent="0.35">
      <c r="A377" s="308" t="s">
        <v>499</v>
      </c>
    </row>
    <row r="378" spans="1:1" hidden="1" x14ac:dyDescent="0.35">
      <c r="A378" s="308" t="s">
        <v>157</v>
      </c>
    </row>
    <row r="379" spans="1:1" hidden="1" x14ac:dyDescent="0.35">
      <c r="A379" s="308" t="s">
        <v>500</v>
      </c>
    </row>
    <row r="380" spans="1:1" hidden="1" x14ac:dyDescent="0.35">
      <c r="A380" s="308" t="s">
        <v>501</v>
      </c>
    </row>
    <row r="381" spans="1:1" hidden="1" x14ac:dyDescent="0.35">
      <c r="A381" s="308" t="s">
        <v>502</v>
      </c>
    </row>
    <row r="382" spans="1:1" hidden="1" x14ac:dyDescent="0.35">
      <c r="A382" s="308" t="s">
        <v>503</v>
      </c>
    </row>
    <row r="383" spans="1:1" hidden="1" x14ac:dyDescent="0.35">
      <c r="A383" s="308" t="s">
        <v>504</v>
      </c>
    </row>
    <row r="384" spans="1:1" hidden="1" x14ac:dyDescent="0.35">
      <c r="A384" s="308" t="s">
        <v>505</v>
      </c>
    </row>
    <row r="385" spans="1:1" hidden="1" x14ac:dyDescent="0.35">
      <c r="A385" s="308" t="s">
        <v>506</v>
      </c>
    </row>
    <row r="386" spans="1:1" hidden="1" x14ac:dyDescent="0.35">
      <c r="A386" s="308" t="s">
        <v>507</v>
      </c>
    </row>
    <row r="387" spans="1:1" hidden="1" x14ac:dyDescent="0.35">
      <c r="A387" s="308" t="s">
        <v>508</v>
      </c>
    </row>
    <row r="388" spans="1:1" hidden="1" x14ac:dyDescent="0.35">
      <c r="A388" s="308" t="s">
        <v>509</v>
      </c>
    </row>
    <row r="389" spans="1:1" hidden="1" x14ac:dyDescent="0.35">
      <c r="A389" s="308" t="s">
        <v>510</v>
      </c>
    </row>
    <row r="390" spans="1:1" hidden="1" x14ac:dyDescent="0.35">
      <c r="A390" s="308" t="s">
        <v>511</v>
      </c>
    </row>
    <row r="391" spans="1:1" hidden="1" x14ac:dyDescent="0.35">
      <c r="A391" s="308" t="s">
        <v>512</v>
      </c>
    </row>
    <row r="392" spans="1:1" hidden="1" x14ac:dyDescent="0.35">
      <c r="A392" s="308" t="s">
        <v>513</v>
      </c>
    </row>
    <row r="393" spans="1:1" hidden="1" x14ac:dyDescent="0.35">
      <c r="A393" s="308" t="s">
        <v>514</v>
      </c>
    </row>
  </sheetData>
  <mergeCells count="36">
    <mergeCell ref="E12:G12"/>
    <mergeCell ref="H12:J12"/>
    <mergeCell ref="K12:M12"/>
    <mergeCell ref="N12:P12"/>
    <mergeCell ref="A1:P1"/>
    <mergeCell ref="A2:P2"/>
    <mergeCell ref="E6:P6"/>
    <mergeCell ref="B8:O8"/>
    <mergeCell ref="B10:O10"/>
    <mergeCell ref="N13:P13"/>
    <mergeCell ref="A14:D14"/>
    <mergeCell ref="E14:G14"/>
    <mergeCell ref="H14:J14"/>
    <mergeCell ref="K14:M14"/>
    <mergeCell ref="N14:P14"/>
    <mergeCell ref="A13:D13"/>
    <mergeCell ref="E13:G13"/>
    <mergeCell ref="H13:J13"/>
    <mergeCell ref="K13:M13"/>
    <mergeCell ref="A15:D15"/>
    <mergeCell ref="E15:G15"/>
    <mergeCell ref="H15:J15"/>
    <mergeCell ref="K15:M15"/>
    <mergeCell ref="N15:P15"/>
    <mergeCell ref="D42:O42"/>
    <mergeCell ref="D44:O44"/>
    <mergeCell ref="D45:O45"/>
    <mergeCell ref="D46:O47"/>
    <mergeCell ref="A37:E37"/>
    <mergeCell ref="M60:P60"/>
    <mergeCell ref="H64:P64"/>
    <mergeCell ref="B49:L50"/>
    <mergeCell ref="M49:M50"/>
    <mergeCell ref="D53:O53"/>
    <mergeCell ref="D54:O54"/>
    <mergeCell ref="D55:O55"/>
  </mergeCells>
  <dataValidations count="2">
    <dataValidation type="list" allowBlank="1" showInputMessage="1" showErrorMessage="1" sqref="E11 E7" xr:uid="{8C377FA6-37D5-49E0-9611-FB1EA7FD0E7E}">
      <formula1>$A$72:$A$126</formula1>
    </dataValidation>
    <dataValidation type="list" allowBlank="1" showInputMessage="1" showErrorMessage="1" sqref="E6:P6" xr:uid="{67D60AE5-618B-4332-BF07-81688C8B7E95}">
      <formula1>$A$72:$A$393</formula1>
    </dataValidation>
  </dataValidations>
  <hyperlinks>
    <hyperlink ref="E68" r:id="rId1" display="mailto:parish.precepts@somerset.gov.uk" xr:uid="{4ED08140-7C9A-4AF9-BD5F-A134E7B85C5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E00E1-4C61-4B17-8816-B2700574655B}">
  <sheetPr>
    <pageSetUpPr fitToPage="1"/>
  </sheetPr>
  <dimension ref="A1:W39"/>
  <sheetViews>
    <sheetView workbookViewId="0">
      <pane xSplit="8" ySplit="4" topLeftCell="M33" activePane="bottomRight" state="frozen"/>
      <selection pane="topRight" activeCell="I1" sqref="I1"/>
      <selection pane="bottomLeft" activeCell="A5" sqref="A5"/>
      <selection pane="bottomRight" activeCell="S39" sqref="S39"/>
    </sheetView>
  </sheetViews>
  <sheetFormatPr defaultRowHeight="18" x14ac:dyDescent="0.4"/>
  <cols>
    <col min="1" max="1" width="21.453125" style="45" hidden="1" customWidth="1"/>
    <col min="2" max="2" width="13.453125" style="45" hidden="1" customWidth="1"/>
    <col min="3" max="3" width="9.453125" style="79" hidden="1" customWidth="1"/>
    <col min="4" max="4" width="17.7265625" style="45" hidden="1" customWidth="1"/>
    <col min="5" max="5" width="10.7265625" style="79" hidden="1" customWidth="1"/>
    <col min="6" max="6" width="4.1796875" style="78" customWidth="1"/>
    <col min="7" max="7" width="31.26953125" style="23" customWidth="1"/>
    <col min="8" max="8" width="19.1796875" style="49" hidden="1" customWidth="1"/>
    <col min="9" max="9" width="16.1796875" style="31" hidden="1" customWidth="1"/>
    <col min="10" max="10" width="18.81640625" style="31" hidden="1" customWidth="1"/>
    <col min="11" max="11" width="18.453125" style="31" hidden="1" customWidth="1"/>
    <col min="12" max="12" width="16.1796875" style="31" hidden="1" customWidth="1"/>
    <col min="13" max="13" width="18.453125" style="39" bestFit="1" customWidth="1"/>
    <col min="14" max="14" width="19.7265625" style="39" hidden="1" customWidth="1"/>
    <col min="15" max="15" width="15.54296875" style="206" hidden="1" customWidth="1"/>
    <col min="16" max="18" width="21.81640625" style="45" hidden="1" customWidth="1"/>
    <col min="19" max="19" width="15.81640625" style="311" bestFit="1" customWidth="1"/>
    <col min="20" max="20" width="15.81640625" style="311" customWidth="1"/>
    <col min="21" max="21" width="18.81640625" style="39" bestFit="1" customWidth="1"/>
    <col min="22" max="22" width="21.81640625" style="45" hidden="1" customWidth="1"/>
    <col min="23" max="23" width="15.54296875" hidden="1" customWidth="1"/>
    <col min="268" max="268" width="41.26953125" bestFit="1" customWidth="1"/>
    <col min="269" max="269" width="13.7265625" bestFit="1" customWidth="1"/>
    <col min="270" max="270" width="15.26953125" bestFit="1" customWidth="1"/>
    <col min="271" max="271" width="15.81640625" bestFit="1" customWidth="1"/>
    <col min="272" max="272" width="14.453125" bestFit="1" customWidth="1"/>
    <col min="524" max="524" width="41.26953125" bestFit="1" customWidth="1"/>
    <col min="525" max="525" width="13.7265625" bestFit="1" customWidth="1"/>
    <col min="526" max="526" width="15.26953125" bestFit="1" customWidth="1"/>
    <col min="527" max="527" width="15.81640625" bestFit="1" customWidth="1"/>
    <col min="528" max="528" width="14.453125" bestFit="1" customWidth="1"/>
    <col min="780" max="780" width="41.26953125" bestFit="1" customWidth="1"/>
    <col min="781" max="781" width="13.7265625" bestFit="1" customWidth="1"/>
    <col min="782" max="782" width="15.26953125" bestFit="1" customWidth="1"/>
    <col min="783" max="783" width="15.81640625" bestFit="1" customWidth="1"/>
    <col min="784" max="784" width="14.453125" bestFit="1" customWidth="1"/>
    <col min="1036" max="1036" width="41.26953125" bestFit="1" customWidth="1"/>
    <col min="1037" max="1037" width="13.7265625" bestFit="1" customWidth="1"/>
    <col min="1038" max="1038" width="15.26953125" bestFit="1" customWidth="1"/>
    <col min="1039" max="1039" width="15.81640625" bestFit="1" customWidth="1"/>
    <col min="1040" max="1040" width="14.453125" bestFit="1" customWidth="1"/>
    <col min="1292" max="1292" width="41.26953125" bestFit="1" customWidth="1"/>
    <col min="1293" max="1293" width="13.7265625" bestFit="1" customWidth="1"/>
    <col min="1294" max="1294" width="15.26953125" bestFit="1" customWidth="1"/>
    <col min="1295" max="1295" width="15.81640625" bestFit="1" customWidth="1"/>
    <col min="1296" max="1296" width="14.453125" bestFit="1" customWidth="1"/>
    <col min="1548" max="1548" width="41.26953125" bestFit="1" customWidth="1"/>
    <col min="1549" max="1549" width="13.7265625" bestFit="1" customWidth="1"/>
    <col min="1550" max="1550" width="15.26953125" bestFit="1" customWidth="1"/>
    <col min="1551" max="1551" width="15.81640625" bestFit="1" customWidth="1"/>
    <col min="1552" max="1552" width="14.453125" bestFit="1" customWidth="1"/>
    <col min="1804" max="1804" width="41.26953125" bestFit="1" customWidth="1"/>
    <col min="1805" max="1805" width="13.7265625" bestFit="1" customWidth="1"/>
    <col min="1806" max="1806" width="15.26953125" bestFit="1" customWidth="1"/>
    <col min="1807" max="1807" width="15.81640625" bestFit="1" customWidth="1"/>
    <col min="1808" max="1808" width="14.453125" bestFit="1" customWidth="1"/>
    <col min="2060" max="2060" width="41.26953125" bestFit="1" customWidth="1"/>
    <col min="2061" max="2061" width="13.7265625" bestFit="1" customWidth="1"/>
    <col min="2062" max="2062" width="15.26953125" bestFit="1" customWidth="1"/>
    <col min="2063" max="2063" width="15.81640625" bestFit="1" customWidth="1"/>
    <col min="2064" max="2064" width="14.453125" bestFit="1" customWidth="1"/>
    <col min="2316" max="2316" width="41.26953125" bestFit="1" customWidth="1"/>
    <col min="2317" max="2317" width="13.7265625" bestFit="1" customWidth="1"/>
    <col min="2318" max="2318" width="15.26953125" bestFit="1" customWidth="1"/>
    <col min="2319" max="2319" width="15.81640625" bestFit="1" customWidth="1"/>
    <col min="2320" max="2320" width="14.453125" bestFit="1" customWidth="1"/>
    <col min="2572" max="2572" width="41.26953125" bestFit="1" customWidth="1"/>
    <col min="2573" max="2573" width="13.7265625" bestFit="1" customWidth="1"/>
    <col min="2574" max="2574" width="15.26953125" bestFit="1" customWidth="1"/>
    <col min="2575" max="2575" width="15.81640625" bestFit="1" customWidth="1"/>
    <col min="2576" max="2576" width="14.453125" bestFit="1" customWidth="1"/>
    <col min="2828" max="2828" width="41.26953125" bestFit="1" customWidth="1"/>
    <col min="2829" max="2829" width="13.7265625" bestFit="1" customWidth="1"/>
    <col min="2830" max="2830" width="15.26953125" bestFit="1" customWidth="1"/>
    <col min="2831" max="2831" width="15.81640625" bestFit="1" customWidth="1"/>
    <col min="2832" max="2832" width="14.453125" bestFit="1" customWidth="1"/>
    <col min="3084" max="3084" width="41.26953125" bestFit="1" customWidth="1"/>
    <col min="3085" max="3085" width="13.7265625" bestFit="1" customWidth="1"/>
    <col min="3086" max="3086" width="15.26953125" bestFit="1" customWidth="1"/>
    <col min="3087" max="3087" width="15.81640625" bestFit="1" customWidth="1"/>
    <col min="3088" max="3088" width="14.453125" bestFit="1" customWidth="1"/>
    <col min="3340" max="3340" width="41.26953125" bestFit="1" customWidth="1"/>
    <col min="3341" max="3341" width="13.7265625" bestFit="1" customWidth="1"/>
    <col min="3342" max="3342" width="15.26953125" bestFit="1" customWidth="1"/>
    <col min="3343" max="3343" width="15.81640625" bestFit="1" customWidth="1"/>
    <col min="3344" max="3344" width="14.453125" bestFit="1" customWidth="1"/>
    <col min="3596" max="3596" width="41.26953125" bestFit="1" customWidth="1"/>
    <col min="3597" max="3597" width="13.7265625" bestFit="1" customWidth="1"/>
    <col min="3598" max="3598" width="15.26953125" bestFit="1" customWidth="1"/>
    <col min="3599" max="3599" width="15.81640625" bestFit="1" customWidth="1"/>
    <col min="3600" max="3600" width="14.453125" bestFit="1" customWidth="1"/>
    <col min="3852" max="3852" width="41.26953125" bestFit="1" customWidth="1"/>
    <col min="3853" max="3853" width="13.7265625" bestFit="1" customWidth="1"/>
    <col min="3854" max="3854" width="15.26953125" bestFit="1" customWidth="1"/>
    <col min="3855" max="3855" width="15.81640625" bestFit="1" customWidth="1"/>
    <col min="3856" max="3856" width="14.453125" bestFit="1" customWidth="1"/>
    <col min="4108" max="4108" width="41.26953125" bestFit="1" customWidth="1"/>
    <col min="4109" max="4109" width="13.7265625" bestFit="1" customWidth="1"/>
    <col min="4110" max="4110" width="15.26953125" bestFit="1" customWidth="1"/>
    <col min="4111" max="4111" width="15.81640625" bestFit="1" customWidth="1"/>
    <col min="4112" max="4112" width="14.453125" bestFit="1" customWidth="1"/>
    <col min="4364" max="4364" width="41.26953125" bestFit="1" customWidth="1"/>
    <col min="4365" max="4365" width="13.7265625" bestFit="1" customWidth="1"/>
    <col min="4366" max="4366" width="15.26953125" bestFit="1" customWidth="1"/>
    <col min="4367" max="4367" width="15.81640625" bestFit="1" customWidth="1"/>
    <col min="4368" max="4368" width="14.453125" bestFit="1" customWidth="1"/>
    <col min="4620" max="4620" width="41.26953125" bestFit="1" customWidth="1"/>
    <col min="4621" max="4621" width="13.7265625" bestFit="1" customWidth="1"/>
    <col min="4622" max="4622" width="15.26953125" bestFit="1" customWidth="1"/>
    <col min="4623" max="4623" width="15.81640625" bestFit="1" customWidth="1"/>
    <col min="4624" max="4624" width="14.453125" bestFit="1" customWidth="1"/>
    <col min="4876" max="4876" width="41.26953125" bestFit="1" customWidth="1"/>
    <col min="4877" max="4877" width="13.7265625" bestFit="1" customWidth="1"/>
    <col min="4878" max="4878" width="15.26953125" bestFit="1" customWidth="1"/>
    <col min="4879" max="4879" width="15.81640625" bestFit="1" customWidth="1"/>
    <col min="4880" max="4880" width="14.453125" bestFit="1" customWidth="1"/>
    <col min="5132" max="5132" width="41.26953125" bestFit="1" customWidth="1"/>
    <col min="5133" max="5133" width="13.7265625" bestFit="1" customWidth="1"/>
    <col min="5134" max="5134" width="15.26953125" bestFit="1" customWidth="1"/>
    <col min="5135" max="5135" width="15.81640625" bestFit="1" customWidth="1"/>
    <col min="5136" max="5136" width="14.453125" bestFit="1" customWidth="1"/>
    <col min="5388" max="5388" width="41.26953125" bestFit="1" customWidth="1"/>
    <col min="5389" max="5389" width="13.7265625" bestFit="1" customWidth="1"/>
    <col min="5390" max="5390" width="15.26953125" bestFit="1" customWidth="1"/>
    <col min="5391" max="5391" width="15.81640625" bestFit="1" customWidth="1"/>
    <col min="5392" max="5392" width="14.453125" bestFit="1" customWidth="1"/>
    <col min="5644" max="5644" width="41.26953125" bestFit="1" customWidth="1"/>
    <col min="5645" max="5645" width="13.7265625" bestFit="1" customWidth="1"/>
    <col min="5646" max="5646" width="15.26953125" bestFit="1" customWidth="1"/>
    <col min="5647" max="5647" width="15.81640625" bestFit="1" customWidth="1"/>
    <col min="5648" max="5648" width="14.453125" bestFit="1" customWidth="1"/>
    <col min="5900" max="5900" width="41.26953125" bestFit="1" customWidth="1"/>
    <col min="5901" max="5901" width="13.7265625" bestFit="1" customWidth="1"/>
    <col min="5902" max="5902" width="15.26953125" bestFit="1" customWidth="1"/>
    <col min="5903" max="5903" width="15.81640625" bestFit="1" customWidth="1"/>
    <col min="5904" max="5904" width="14.453125" bestFit="1" customWidth="1"/>
    <col min="6156" max="6156" width="41.26953125" bestFit="1" customWidth="1"/>
    <col min="6157" max="6157" width="13.7265625" bestFit="1" customWidth="1"/>
    <col min="6158" max="6158" width="15.26953125" bestFit="1" customWidth="1"/>
    <col min="6159" max="6159" width="15.81640625" bestFit="1" customWidth="1"/>
    <col min="6160" max="6160" width="14.453125" bestFit="1" customWidth="1"/>
    <col min="6412" max="6412" width="41.26953125" bestFit="1" customWidth="1"/>
    <col min="6413" max="6413" width="13.7265625" bestFit="1" customWidth="1"/>
    <col min="6414" max="6414" width="15.26953125" bestFit="1" customWidth="1"/>
    <col min="6415" max="6415" width="15.81640625" bestFit="1" customWidth="1"/>
    <col min="6416" max="6416" width="14.453125" bestFit="1" customWidth="1"/>
    <col min="6668" max="6668" width="41.26953125" bestFit="1" customWidth="1"/>
    <col min="6669" max="6669" width="13.7265625" bestFit="1" customWidth="1"/>
    <col min="6670" max="6670" width="15.26953125" bestFit="1" customWidth="1"/>
    <col min="6671" max="6671" width="15.81640625" bestFit="1" customWidth="1"/>
    <col min="6672" max="6672" width="14.453125" bestFit="1" customWidth="1"/>
    <col min="6924" max="6924" width="41.26953125" bestFit="1" customWidth="1"/>
    <col min="6925" max="6925" width="13.7265625" bestFit="1" customWidth="1"/>
    <col min="6926" max="6926" width="15.26953125" bestFit="1" customWidth="1"/>
    <col min="6927" max="6927" width="15.81640625" bestFit="1" customWidth="1"/>
    <col min="6928" max="6928" width="14.453125" bestFit="1" customWidth="1"/>
    <col min="7180" max="7180" width="41.26953125" bestFit="1" customWidth="1"/>
    <col min="7181" max="7181" width="13.7265625" bestFit="1" customWidth="1"/>
    <col min="7182" max="7182" width="15.26953125" bestFit="1" customWidth="1"/>
    <col min="7183" max="7183" width="15.81640625" bestFit="1" customWidth="1"/>
    <col min="7184" max="7184" width="14.453125" bestFit="1" customWidth="1"/>
    <col min="7436" max="7436" width="41.26953125" bestFit="1" customWidth="1"/>
    <col min="7437" max="7437" width="13.7265625" bestFit="1" customWidth="1"/>
    <col min="7438" max="7438" width="15.26953125" bestFit="1" customWidth="1"/>
    <col min="7439" max="7439" width="15.81640625" bestFit="1" customWidth="1"/>
    <col min="7440" max="7440" width="14.453125" bestFit="1" customWidth="1"/>
    <col min="7692" max="7692" width="41.26953125" bestFit="1" customWidth="1"/>
    <col min="7693" max="7693" width="13.7265625" bestFit="1" customWidth="1"/>
    <col min="7694" max="7694" width="15.26953125" bestFit="1" customWidth="1"/>
    <col min="7695" max="7695" width="15.81640625" bestFit="1" customWidth="1"/>
    <col min="7696" max="7696" width="14.453125" bestFit="1" customWidth="1"/>
    <col min="7948" max="7948" width="41.26953125" bestFit="1" customWidth="1"/>
    <col min="7949" max="7949" width="13.7265625" bestFit="1" customWidth="1"/>
    <col min="7950" max="7950" width="15.26953125" bestFit="1" customWidth="1"/>
    <col min="7951" max="7951" width="15.81640625" bestFit="1" customWidth="1"/>
    <col min="7952" max="7952" width="14.453125" bestFit="1" customWidth="1"/>
    <col min="8204" max="8204" width="41.26953125" bestFit="1" customWidth="1"/>
    <col min="8205" max="8205" width="13.7265625" bestFit="1" customWidth="1"/>
    <col min="8206" max="8206" width="15.26953125" bestFit="1" customWidth="1"/>
    <col min="8207" max="8207" width="15.81640625" bestFit="1" customWidth="1"/>
    <col min="8208" max="8208" width="14.453125" bestFit="1" customWidth="1"/>
    <col min="8460" max="8460" width="41.26953125" bestFit="1" customWidth="1"/>
    <col min="8461" max="8461" width="13.7265625" bestFit="1" customWidth="1"/>
    <col min="8462" max="8462" width="15.26953125" bestFit="1" customWidth="1"/>
    <col min="8463" max="8463" width="15.81640625" bestFit="1" customWidth="1"/>
    <col min="8464" max="8464" width="14.453125" bestFit="1" customWidth="1"/>
    <col min="8716" max="8716" width="41.26953125" bestFit="1" customWidth="1"/>
    <col min="8717" max="8717" width="13.7265625" bestFit="1" customWidth="1"/>
    <col min="8718" max="8718" width="15.26953125" bestFit="1" customWidth="1"/>
    <col min="8719" max="8719" width="15.81640625" bestFit="1" customWidth="1"/>
    <col min="8720" max="8720" width="14.453125" bestFit="1" customWidth="1"/>
    <col min="8972" max="8972" width="41.26953125" bestFit="1" customWidth="1"/>
    <col min="8973" max="8973" width="13.7265625" bestFit="1" customWidth="1"/>
    <col min="8974" max="8974" width="15.26953125" bestFit="1" customWidth="1"/>
    <col min="8975" max="8975" width="15.81640625" bestFit="1" customWidth="1"/>
    <col min="8976" max="8976" width="14.453125" bestFit="1" customWidth="1"/>
    <col min="9228" max="9228" width="41.26953125" bestFit="1" customWidth="1"/>
    <col min="9229" max="9229" width="13.7265625" bestFit="1" customWidth="1"/>
    <col min="9230" max="9230" width="15.26953125" bestFit="1" customWidth="1"/>
    <col min="9231" max="9231" width="15.81640625" bestFit="1" customWidth="1"/>
    <col min="9232" max="9232" width="14.453125" bestFit="1" customWidth="1"/>
    <col min="9484" max="9484" width="41.26953125" bestFit="1" customWidth="1"/>
    <col min="9485" max="9485" width="13.7265625" bestFit="1" customWidth="1"/>
    <col min="9486" max="9486" width="15.26953125" bestFit="1" customWidth="1"/>
    <col min="9487" max="9487" width="15.81640625" bestFit="1" customWidth="1"/>
    <col min="9488" max="9488" width="14.453125" bestFit="1" customWidth="1"/>
    <col min="9740" max="9740" width="41.26953125" bestFit="1" customWidth="1"/>
    <col min="9741" max="9741" width="13.7265625" bestFit="1" customWidth="1"/>
    <col min="9742" max="9742" width="15.26953125" bestFit="1" customWidth="1"/>
    <col min="9743" max="9743" width="15.81640625" bestFit="1" customWidth="1"/>
    <col min="9744" max="9744" width="14.453125" bestFit="1" customWidth="1"/>
    <col min="9996" max="9996" width="41.26953125" bestFit="1" customWidth="1"/>
    <col min="9997" max="9997" width="13.7265625" bestFit="1" customWidth="1"/>
    <col min="9998" max="9998" width="15.26953125" bestFit="1" customWidth="1"/>
    <col min="9999" max="9999" width="15.81640625" bestFit="1" customWidth="1"/>
    <col min="10000" max="10000" width="14.453125" bestFit="1" customWidth="1"/>
    <col min="10252" max="10252" width="41.26953125" bestFit="1" customWidth="1"/>
    <col min="10253" max="10253" width="13.7265625" bestFit="1" customWidth="1"/>
    <col min="10254" max="10254" width="15.26953125" bestFit="1" customWidth="1"/>
    <col min="10255" max="10255" width="15.81640625" bestFit="1" customWidth="1"/>
    <col min="10256" max="10256" width="14.453125" bestFit="1" customWidth="1"/>
    <col min="10508" max="10508" width="41.26953125" bestFit="1" customWidth="1"/>
    <col min="10509" max="10509" width="13.7265625" bestFit="1" customWidth="1"/>
    <col min="10510" max="10510" width="15.26953125" bestFit="1" customWidth="1"/>
    <col min="10511" max="10511" width="15.81640625" bestFit="1" customWidth="1"/>
    <col min="10512" max="10512" width="14.453125" bestFit="1" customWidth="1"/>
    <col min="10764" max="10764" width="41.26953125" bestFit="1" customWidth="1"/>
    <col min="10765" max="10765" width="13.7265625" bestFit="1" customWidth="1"/>
    <col min="10766" max="10766" width="15.26953125" bestFit="1" customWidth="1"/>
    <col min="10767" max="10767" width="15.81640625" bestFit="1" customWidth="1"/>
    <col min="10768" max="10768" width="14.453125" bestFit="1" customWidth="1"/>
    <col min="11020" max="11020" width="41.26953125" bestFit="1" customWidth="1"/>
    <col min="11021" max="11021" width="13.7265625" bestFit="1" customWidth="1"/>
    <col min="11022" max="11022" width="15.26953125" bestFit="1" customWidth="1"/>
    <col min="11023" max="11023" width="15.81640625" bestFit="1" customWidth="1"/>
    <col min="11024" max="11024" width="14.453125" bestFit="1" customWidth="1"/>
    <col min="11276" max="11276" width="41.26953125" bestFit="1" customWidth="1"/>
    <col min="11277" max="11277" width="13.7265625" bestFit="1" customWidth="1"/>
    <col min="11278" max="11278" width="15.26953125" bestFit="1" customWidth="1"/>
    <col min="11279" max="11279" width="15.81640625" bestFit="1" customWidth="1"/>
    <col min="11280" max="11280" width="14.453125" bestFit="1" customWidth="1"/>
    <col min="11532" max="11532" width="41.26953125" bestFit="1" customWidth="1"/>
    <col min="11533" max="11533" width="13.7265625" bestFit="1" customWidth="1"/>
    <col min="11534" max="11534" width="15.26953125" bestFit="1" customWidth="1"/>
    <col min="11535" max="11535" width="15.81640625" bestFit="1" customWidth="1"/>
    <col min="11536" max="11536" width="14.453125" bestFit="1" customWidth="1"/>
    <col min="11788" max="11788" width="41.26953125" bestFit="1" customWidth="1"/>
    <col min="11789" max="11789" width="13.7265625" bestFit="1" customWidth="1"/>
    <col min="11790" max="11790" width="15.26953125" bestFit="1" customWidth="1"/>
    <col min="11791" max="11791" width="15.81640625" bestFit="1" customWidth="1"/>
    <col min="11792" max="11792" width="14.453125" bestFit="1" customWidth="1"/>
    <col min="12044" max="12044" width="41.26953125" bestFit="1" customWidth="1"/>
    <col min="12045" max="12045" width="13.7265625" bestFit="1" customWidth="1"/>
    <col min="12046" max="12046" width="15.26953125" bestFit="1" customWidth="1"/>
    <col min="12047" max="12047" width="15.81640625" bestFit="1" customWidth="1"/>
    <col min="12048" max="12048" width="14.453125" bestFit="1" customWidth="1"/>
    <col min="12300" max="12300" width="41.26953125" bestFit="1" customWidth="1"/>
    <col min="12301" max="12301" width="13.7265625" bestFit="1" customWidth="1"/>
    <col min="12302" max="12302" width="15.26953125" bestFit="1" customWidth="1"/>
    <col min="12303" max="12303" width="15.81640625" bestFit="1" customWidth="1"/>
    <col min="12304" max="12304" width="14.453125" bestFit="1" customWidth="1"/>
    <col min="12556" max="12556" width="41.26953125" bestFit="1" customWidth="1"/>
    <col min="12557" max="12557" width="13.7265625" bestFit="1" customWidth="1"/>
    <col min="12558" max="12558" width="15.26953125" bestFit="1" customWidth="1"/>
    <col min="12559" max="12559" width="15.81640625" bestFit="1" customWidth="1"/>
    <col min="12560" max="12560" width="14.453125" bestFit="1" customWidth="1"/>
    <col min="12812" max="12812" width="41.26953125" bestFit="1" customWidth="1"/>
    <col min="12813" max="12813" width="13.7265625" bestFit="1" customWidth="1"/>
    <col min="12814" max="12814" width="15.26953125" bestFit="1" customWidth="1"/>
    <col min="12815" max="12815" width="15.81640625" bestFit="1" customWidth="1"/>
    <col min="12816" max="12816" width="14.453125" bestFit="1" customWidth="1"/>
    <col min="13068" max="13068" width="41.26953125" bestFit="1" customWidth="1"/>
    <col min="13069" max="13069" width="13.7265625" bestFit="1" customWidth="1"/>
    <col min="13070" max="13070" width="15.26953125" bestFit="1" customWidth="1"/>
    <col min="13071" max="13071" width="15.81640625" bestFit="1" customWidth="1"/>
    <col min="13072" max="13072" width="14.453125" bestFit="1" customWidth="1"/>
    <col min="13324" max="13324" width="41.26953125" bestFit="1" customWidth="1"/>
    <col min="13325" max="13325" width="13.7265625" bestFit="1" customWidth="1"/>
    <col min="13326" max="13326" width="15.26953125" bestFit="1" customWidth="1"/>
    <col min="13327" max="13327" width="15.81640625" bestFit="1" customWidth="1"/>
    <col min="13328" max="13328" width="14.453125" bestFit="1" customWidth="1"/>
    <col min="13580" max="13580" width="41.26953125" bestFit="1" customWidth="1"/>
    <col min="13581" max="13581" width="13.7265625" bestFit="1" customWidth="1"/>
    <col min="13582" max="13582" width="15.26953125" bestFit="1" customWidth="1"/>
    <col min="13583" max="13583" width="15.81640625" bestFit="1" customWidth="1"/>
    <col min="13584" max="13584" width="14.453125" bestFit="1" customWidth="1"/>
    <col min="13836" max="13836" width="41.26953125" bestFit="1" customWidth="1"/>
    <col min="13837" max="13837" width="13.7265625" bestFit="1" customWidth="1"/>
    <col min="13838" max="13838" width="15.26953125" bestFit="1" customWidth="1"/>
    <col min="13839" max="13839" width="15.81640625" bestFit="1" customWidth="1"/>
    <col min="13840" max="13840" width="14.453125" bestFit="1" customWidth="1"/>
    <col min="14092" max="14092" width="41.26953125" bestFit="1" customWidth="1"/>
    <col min="14093" max="14093" width="13.7265625" bestFit="1" customWidth="1"/>
    <col min="14094" max="14094" width="15.26953125" bestFit="1" customWidth="1"/>
    <col min="14095" max="14095" width="15.81640625" bestFit="1" customWidth="1"/>
    <col min="14096" max="14096" width="14.453125" bestFit="1" customWidth="1"/>
    <col min="14348" max="14348" width="41.26953125" bestFit="1" customWidth="1"/>
    <col min="14349" max="14349" width="13.7265625" bestFit="1" customWidth="1"/>
    <col min="14350" max="14350" width="15.26953125" bestFit="1" customWidth="1"/>
    <col min="14351" max="14351" width="15.81640625" bestFit="1" customWidth="1"/>
    <col min="14352" max="14352" width="14.453125" bestFit="1" customWidth="1"/>
    <col min="14604" max="14604" width="41.26953125" bestFit="1" customWidth="1"/>
    <col min="14605" max="14605" width="13.7265625" bestFit="1" customWidth="1"/>
    <col min="14606" max="14606" width="15.26953125" bestFit="1" customWidth="1"/>
    <col min="14607" max="14607" width="15.81640625" bestFit="1" customWidth="1"/>
    <col min="14608" max="14608" width="14.453125" bestFit="1" customWidth="1"/>
    <col min="14860" max="14860" width="41.26953125" bestFit="1" customWidth="1"/>
    <col min="14861" max="14861" width="13.7265625" bestFit="1" customWidth="1"/>
    <col min="14862" max="14862" width="15.26953125" bestFit="1" customWidth="1"/>
    <col min="14863" max="14863" width="15.81640625" bestFit="1" customWidth="1"/>
    <col min="14864" max="14864" width="14.453125" bestFit="1" customWidth="1"/>
    <col min="15116" max="15116" width="41.26953125" bestFit="1" customWidth="1"/>
    <col min="15117" max="15117" width="13.7265625" bestFit="1" customWidth="1"/>
    <col min="15118" max="15118" width="15.26953125" bestFit="1" customWidth="1"/>
    <col min="15119" max="15119" width="15.81640625" bestFit="1" customWidth="1"/>
    <col min="15120" max="15120" width="14.453125" bestFit="1" customWidth="1"/>
    <col min="15372" max="15372" width="41.26953125" bestFit="1" customWidth="1"/>
    <col min="15373" max="15373" width="13.7265625" bestFit="1" customWidth="1"/>
    <col min="15374" max="15374" width="15.26953125" bestFit="1" customWidth="1"/>
    <col min="15375" max="15375" width="15.81640625" bestFit="1" customWidth="1"/>
    <col min="15376" max="15376" width="14.453125" bestFit="1" customWidth="1"/>
    <col min="15628" max="15628" width="41.26953125" bestFit="1" customWidth="1"/>
    <col min="15629" max="15629" width="13.7265625" bestFit="1" customWidth="1"/>
    <col min="15630" max="15630" width="15.26953125" bestFit="1" customWidth="1"/>
    <col min="15631" max="15631" width="15.81640625" bestFit="1" customWidth="1"/>
    <col min="15632" max="15632" width="14.453125" bestFit="1" customWidth="1"/>
    <col min="15884" max="15884" width="41.26953125" bestFit="1" customWidth="1"/>
    <col min="15885" max="15885" width="13.7265625" bestFit="1" customWidth="1"/>
    <col min="15886" max="15886" width="15.26953125" bestFit="1" customWidth="1"/>
    <col min="15887" max="15887" width="15.81640625" bestFit="1" customWidth="1"/>
    <col min="15888" max="15888" width="14.453125" bestFit="1" customWidth="1"/>
    <col min="16140" max="16140" width="41.26953125" bestFit="1" customWidth="1"/>
    <col min="16141" max="16141" width="13.7265625" bestFit="1" customWidth="1"/>
    <col min="16142" max="16142" width="15.26953125" bestFit="1" customWidth="1"/>
    <col min="16143" max="16143" width="15.81640625" bestFit="1" customWidth="1"/>
    <col min="16144" max="16144" width="14.453125" bestFit="1" customWidth="1"/>
  </cols>
  <sheetData>
    <row r="1" spans="1:23" ht="18.5" x14ac:dyDescent="0.45">
      <c r="A1" s="8" t="s">
        <v>145</v>
      </c>
      <c r="G1" s="23" t="s">
        <v>146</v>
      </c>
    </row>
    <row r="3" spans="1:23" ht="62" x14ac:dyDescent="0.35">
      <c r="A3" s="40">
        <v>44875</v>
      </c>
      <c r="B3" s="41" t="s">
        <v>34</v>
      </c>
      <c r="C3" s="80" t="s">
        <v>35</v>
      </c>
      <c r="D3" s="41" t="s">
        <v>36</v>
      </c>
      <c r="E3" s="84" t="s">
        <v>37</v>
      </c>
      <c r="G3" s="27" t="s">
        <v>116</v>
      </c>
      <c r="H3" s="32" t="s">
        <v>99</v>
      </c>
      <c r="I3" s="29" t="s">
        <v>80</v>
      </c>
      <c r="J3" s="29" t="s">
        <v>101</v>
      </c>
      <c r="K3" s="46" t="s">
        <v>103</v>
      </c>
      <c r="L3" s="29" t="s">
        <v>80</v>
      </c>
      <c r="M3" s="32" t="s">
        <v>528</v>
      </c>
      <c r="N3" s="190" t="s">
        <v>105</v>
      </c>
      <c r="O3" s="192" t="s">
        <v>624</v>
      </c>
      <c r="P3" s="213" t="s">
        <v>634</v>
      </c>
      <c r="Q3" s="213" t="s">
        <v>689</v>
      </c>
      <c r="R3" s="213" t="s">
        <v>635</v>
      </c>
      <c r="S3" s="313" t="s">
        <v>621</v>
      </c>
      <c r="T3" s="317" t="s">
        <v>751</v>
      </c>
      <c r="U3" s="32" t="s">
        <v>528</v>
      </c>
      <c r="V3" s="199" t="s">
        <v>625</v>
      </c>
      <c r="W3" s="192" t="s">
        <v>621</v>
      </c>
    </row>
    <row r="4" spans="1:23" ht="17.5" x14ac:dyDescent="0.35">
      <c r="A4" s="40"/>
      <c r="B4" s="41"/>
      <c r="C4" s="81"/>
      <c r="D4" s="41"/>
      <c r="E4" s="85"/>
      <c r="G4" s="26"/>
      <c r="H4" s="48" t="s">
        <v>104</v>
      </c>
      <c r="I4" s="30" t="s">
        <v>81</v>
      </c>
      <c r="J4" s="30" t="s">
        <v>102</v>
      </c>
      <c r="K4" s="47">
        <v>45382</v>
      </c>
      <c r="L4" s="30" t="s">
        <v>531</v>
      </c>
      <c r="M4" s="48" t="s">
        <v>140</v>
      </c>
      <c r="N4" s="191"/>
      <c r="O4" s="193"/>
      <c r="P4" s="200"/>
      <c r="Q4" s="200"/>
      <c r="R4" s="200"/>
      <c r="S4" s="312" t="s">
        <v>531</v>
      </c>
      <c r="T4" s="312" t="s">
        <v>752</v>
      </c>
      <c r="U4" s="48" t="s">
        <v>623</v>
      </c>
      <c r="V4" s="200"/>
      <c r="W4" s="193" t="s">
        <v>531</v>
      </c>
    </row>
    <row r="5" spans="1:23" x14ac:dyDescent="0.4">
      <c r="A5" s="40"/>
      <c r="B5" s="41"/>
      <c r="C5" s="81"/>
      <c r="D5" s="41"/>
      <c r="E5" s="85"/>
      <c r="G5" s="26"/>
      <c r="H5" s="197"/>
      <c r="I5" s="30"/>
      <c r="J5" s="30"/>
      <c r="K5" s="47"/>
      <c r="L5" s="30"/>
      <c r="M5" s="48"/>
      <c r="N5" s="191"/>
      <c r="O5" s="198">
        <f>7/12</f>
        <v>0.58333333333333337</v>
      </c>
      <c r="P5" s="209"/>
      <c r="Q5" s="209"/>
      <c r="R5" s="214"/>
      <c r="S5" s="312"/>
      <c r="T5" s="312"/>
      <c r="U5" s="48"/>
      <c r="V5" s="201"/>
      <c r="W5" s="193"/>
    </row>
    <row r="6" spans="1:23" ht="17.5" x14ac:dyDescent="0.35">
      <c r="A6" s="42" t="s">
        <v>44</v>
      </c>
      <c r="B6" s="43">
        <v>84</v>
      </c>
      <c r="C6" s="82">
        <v>60</v>
      </c>
      <c r="D6" s="42">
        <v>100</v>
      </c>
      <c r="E6" s="83">
        <v>100</v>
      </c>
      <c r="G6" s="26" t="s">
        <v>13</v>
      </c>
      <c r="H6" s="28">
        <v>100</v>
      </c>
      <c r="I6" s="34">
        <f>'Ac 00956598 Current'!P88</f>
        <v>100</v>
      </c>
      <c r="J6" s="34">
        <v>0</v>
      </c>
      <c r="K6" s="34">
        <f>J6+I6</f>
        <v>100</v>
      </c>
      <c r="L6" s="34">
        <f>'Ac 00956598 Current'!P88</f>
        <v>100</v>
      </c>
      <c r="M6" s="175">
        <v>100</v>
      </c>
      <c r="N6" s="176" t="s">
        <v>106</v>
      </c>
      <c r="O6" s="207">
        <f>W6/M6</f>
        <v>1</v>
      </c>
      <c r="P6" s="210">
        <v>0</v>
      </c>
      <c r="Q6" s="210"/>
      <c r="R6" s="210">
        <f t="shared" ref="R6:R38" si="0">Q6+W6</f>
        <v>100</v>
      </c>
      <c r="S6" s="314">
        <v>100</v>
      </c>
      <c r="T6" s="207">
        <f>S6/M6</f>
        <v>1</v>
      </c>
      <c r="U6" s="175">
        <v>110</v>
      </c>
      <c r="V6" s="202"/>
      <c r="W6" s="194">
        <f>'Ac 00956598 Current'!P88</f>
        <v>100</v>
      </c>
    </row>
    <row r="7" spans="1:23" ht="29" customHeight="1" x14ac:dyDescent="0.35">
      <c r="A7" s="42" t="s">
        <v>42</v>
      </c>
      <c r="B7" s="42">
        <v>3085</v>
      </c>
      <c r="C7" s="83">
        <v>3200</v>
      </c>
      <c r="D7" s="42">
        <v>3500</v>
      </c>
      <c r="E7" s="83">
        <v>3500</v>
      </c>
      <c r="G7" s="24" t="s">
        <v>8</v>
      </c>
      <c r="H7" s="28">
        <v>3500</v>
      </c>
      <c r="I7" s="34">
        <f>'Ac 00956598 Current'!Q88</f>
        <v>6006</v>
      </c>
      <c r="J7" s="34">
        <f>I7/7*5+776</f>
        <v>5066</v>
      </c>
      <c r="K7" s="34">
        <f t="shared" ref="K7:K39" si="1">J7+I7</f>
        <v>11072</v>
      </c>
      <c r="L7" s="34">
        <f>'Ac 00956598 Current'!Q88</f>
        <v>6006</v>
      </c>
      <c r="M7" s="175">
        <f>21*25*12</f>
        <v>6300</v>
      </c>
      <c r="N7" s="177" t="s">
        <v>128</v>
      </c>
      <c r="O7" s="208">
        <f>W7/M7</f>
        <v>0.95333333333333337</v>
      </c>
      <c r="P7" s="211">
        <f>W7/7*5+215.34</f>
        <v>4505.34</v>
      </c>
      <c r="Q7" s="211">
        <v>1501.5</v>
      </c>
      <c r="R7" s="211">
        <f t="shared" si="0"/>
        <v>7507.5</v>
      </c>
      <c r="S7" s="315">
        <v>6006</v>
      </c>
      <c r="T7" s="207">
        <f t="shared" ref="T7:T39" si="2">S7/M7</f>
        <v>0.95333333333333337</v>
      </c>
      <c r="U7" s="310">
        <f>R7*104%</f>
        <v>7807.8</v>
      </c>
      <c r="V7" s="203" t="s">
        <v>646</v>
      </c>
      <c r="W7" s="195">
        <f>'Ac 00956598 Current'!Q88</f>
        <v>6006</v>
      </c>
    </row>
    <row r="8" spans="1:23" ht="17.5" x14ac:dyDescent="0.35">
      <c r="A8" s="42"/>
      <c r="B8" s="42"/>
      <c r="C8" s="83"/>
      <c r="D8" s="42"/>
      <c r="E8" s="83"/>
      <c r="G8" s="24" t="s">
        <v>3</v>
      </c>
      <c r="H8" s="28"/>
      <c r="I8" s="34">
        <f>'Ac 00956598 Current'!R88</f>
        <v>1339.3699999999997</v>
      </c>
      <c r="J8" s="34"/>
      <c r="K8" s="34"/>
      <c r="L8" s="34">
        <v>0</v>
      </c>
      <c r="M8" s="175">
        <f>M7/100*22.8</f>
        <v>1436.4</v>
      </c>
      <c r="N8" s="176" t="s">
        <v>129</v>
      </c>
      <c r="O8" s="208">
        <f>W8/M8</f>
        <v>0.93244917850180975</v>
      </c>
      <c r="P8" s="211">
        <f>P7*22.3%</f>
        <v>1004.69082</v>
      </c>
      <c r="Q8" s="211">
        <f>Q7*22.3%</f>
        <v>334.83449999999999</v>
      </c>
      <c r="R8" s="210">
        <f t="shared" si="0"/>
        <v>1674.2044999999996</v>
      </c>
      <c r="S8" s="316">
        <v>1339.37</v>
      </c>
      <c r="T8" s="207">
        <f t="shared" si="2"/>
        <v>0.93244917850180997</v>
      </c>
      <c r="U8" s="310">
        <f>U7/100*22.3</f>
        <v>1741.1394</v>
      </c>
      <c r="V8" s="203" t="s">
        <v>628</v>
      </c>
      <c r="W8" s="195">
        <f>'Ac 00956598 Current'!R88</f>
        <v>1339.3699999999997</v>
      </c>
    </row>
    <row r="9" spans="1:23" ht="17.5" x14ac:dyDescent="0.35">
      <c r="A9" s="42"/>
      <c r="B9" s="42"/>
      <c r="C9" s="83"/>
      <c r="D9" s="42"/>
      <c r="E9" s="83"/>
      <c r="G9" s="24" t="s">
        <v>4</v>
      </c>
      <c r="H9" s="28"/>
      <c r="I9" s="34">
        <f>'Ac 00956598 Current'!S88</f>
        <v>0</v>
      </c>
      <c r="J9" s="34">
        <v>0</v>
      </c>
      <c r="K9" s="34">
        <f t="shared" si="1"/>
        <v>0</v>
      </c>
      <c r="L9" s="34">
        <f>'Ac 00956598 Current'!S88</f>
        <v>0</v>
      </c>
      <c r="M9" s="175">
        <v>0</v>
      </c>
      <c r="N9" s="176" t="s">
        <v>111</v>
      </c>
      <c r="O9" s="208"/>
      <c r="P9" s="211">
        <v>0</v>
      </c>
      <c r="Q9" s="211"/>
      <c r="R9" s="211">
        <f t="shared" si="0"/>
        <v>0</v>
      </c>
      <c r="S9" s="316">
        <v>0</v>
      </c>
      <c r="T9" s="207"/>
      <c r="U9" s="175">
        <v>0</v>
      </c>
      <c r="V9" s="203"/>
      <c r="W9" s="195">
        <f>'Ac 00956598 Current'!S88</f>
        <v>0</v>
      </c>
    </row>
    <row r="10" spans="1:23" ht="29" x14ac:dyDescent="0.35">
      <c r="A10" s="42" t="s">
        <v>43</v>
      </c>
      <c r="B10" s="43">
        <v>240</v>
      </c>
      <c r="C10" s="82">
        <v>230</v>
      </c>
      <c r="D10" s="42">
        <v>420</v>
      </c>
      <c r="E10" s="83">
        <v>420</v>
      </c>
      <c r="G10" s="24" t="s">
        <v>30</v>
      </c>
      <c r="H10" s="28">
        <v>420</v>
      </c>
      <c r="I10" s="34">
        <f>'Ac 00956598 Current'!T88</f>
        <v>826.76</v>
      </c>
      <c r="J10" s="34">
        <f>(26*5)+(18.4*3)+100</f>
        <v>285.2</v>
      </c>
      <c r="K10" s="34">
        <f t="shared" si="1"/>
        <v>1111.96</v>
      </c>
      <c r="L10" s="34">
        <f>'Ac 00956598 Current'!T88</f>
        <v>826.76</v>
      </c>
      <c r="M10" s="175">
        <f>18*6+26*6+12*11.28+600.64</f>
        <v>1000</v>
      </c>
      <c r="N10" s="177" t="s">
        <v>152</v>
      </c>
      <c r="O10" s="208">
        <f>W10/M10</f>
        <v>0.82675999999999994</v>
      </c>
      <c r="P10" s="211">
        <f>W10/7*5</f>
        <v>590.54285714285709</v>
      </c>
      <c r="Q10" s="211">
        <f>W10/7*3</f>
        <v>354.3257142857143</v>
      </c>
      <c r="R10" s="210">
        <f t="shared" si="0"/>
        <v>1181.0857142857144</v>
      </c>
      <c r="S10" s="315">
        <v>826.76</v>
      </c>
      <c r="T10" s="207">
        <f t="shared" si="2"/>
        <v>0.82675999999999994</v>
      </c>
      <c r="U10" s="175">
        <v>750</v>
      </c>
      <c r="V10" s="203"/>
      <c r="W10" s="195">
        <f>'Ac 00956598 Current'!T88</f>
        <v>826.76</v>
      </c>
    </row>
    <row r="11" spans="1:23" ht="17.5" x14ac:dyDescent="0.35">
      <c r="A11" s="42" t="s">
        <v>45</v>
      </c>
      <c r="B11" s="43">
        <v>570</v>
      </c>
      <c r="C11" s="82">
        <v>400</v>
      </c>
      <c r="D11" s="42">
        <v>550</v>
      </c>
      <c r="E11" s="83">
        <v>550</v>
      </c>
      <c r="G11" s="24" t="s">
        <v>82</v>
      </c>
      <c r="H11" s="28">
        <v>550</v>
      </c>
      <c r="I11" s="34"/>
      <c r="J11" s="34"/>
      <c r="K11" s="34">
        <f t="shared" si="1"/>
        <v>0</v>
      </c>
      <c r="L11" s="34"/>
      <c r="M11" s="175">
        <v>0</v>
      </c>
      <c r="N11" s="176"/>
      <c r="O11" s="208"/>
      <c r="P11" s="211"/>
      <c r="Q11" s="211"/>
      <c r="R11" s="211">
        <f t="shared" si="0"/>
        <v>0</v>
      </c>
      <c r="S11" s="316">
        <v>0</v>
      </c>
      <c r="T11" s="207"/>
      <c r="U11" s="175">
        <v>0</v>
      </c>
      <c r="V11" s="203"/>
      <c r="W11" s="195"/>
    </row>
    <row r="12" spans="1:23" ht="17.5" x14ac:dyDescent="0.35">
      <c r="A12" s="42"/>
      <c r="B12" s="43"/>
      <c r="C12" s="82"/>
      <c r="D12" s="43"/>
      <c r="E12" s="82"/>
      <c r="G12" s="24" t="s">
        <v>68</v>
      </c>
      <c r="H12" s="28"/>
      <c r="I12" s="34">
        <f>'Ac 00956598 Current'!U88</f>
        <v>0</v>
      </c>
      <c r="J12" s="34">
        <v>0</v>
      </c>
      <c r="K12" s="34">
        <f>J12+I12</f>
        <v>0</v>
      </c>
      <c r="L12" s="34">
        <f>'Ac 00956598 Current'!U88</f>
        <v>0</v>
      </c>
      <c r="M12" s="175">
        <v>250</v>
      </c>
      <c r="N12" s="176" t="s">
        <v>113</v>
      </c>
      <c r="O12" s="208">
        <f>W12/M12</f>
        <v>0</v>
      </c>
      <c r="P12" s="211">
        <f>M12/12*5</f>
        <v>104.16666666666666</v>
      </c>
      <c r="Q12" s="211">
        <f>M12/12*3</f>
        <v>62.5</v>
      </c>
      <c r="R12" s="210">
        <f t="shared" si="0"/>
        <v>62.5</v>
      </c>
      <c r="S12" s="316">
        <v>0</v>
      </c>
      <c r="T12" s="207">
        <f t="shared" si="2"/>
        <v>0</v>
      </c>
      <c r="U12" s="175">
        <v>250</v>
      </c>
      <c r="V12" s="203"/>
      <c r="W12" s="195">
        <f>'Ac 00956598 Current'!U88</f>
        <v>0</v>
      </c>
    </row>
    <row r="13" spans="1:23" ht="17.5" x14ac:dyDescent="0.35">
      <c r="A13" s="42" t="s">
        <v>51</v>
      </c>
      <c r="B13" s="43" t="s">
        <v>41</v>
      </c>
      <c r="C13" s="82">
        <v>200</v>
      </c>
      <c r="D13" s="43" t="s">
        <v>41</v>
      </c>
      <c r="E13" s="82" t="s">
        <v>41</v>
      </c>
      <c r="G13" s="25" t="s">
        <v>727</v>
      </c>
      <c r="H13" s="28">
        <v>0</v>
      </c>
      <c r="I13" s="34">
        <v>0</v>
      </c>
      <c r="J13" s="34">
        <v>0</v>
      </c>
      <c r="K13" s="34">
        <f t="shared" si="1"/>
        <v>0</v>
      </c>
      <c r="L13" s="34">
        <v>0</v>
      </c>
      <c r="M13" s="175">
        <v>0</v>
      </c>
      <c r="N13" s="176" t="s">
        <v>112</v>
      </c>
      <c r="O13" s="208"/>
      <c r="P13" s="211">
        <v>0</v>
      </c>
      <c r="Q13" s="211"/>
      <c r="R13" s="211">
        <f t="shared" si="0"/>
        <v>8.5</v>
      </c>
      <c r="S13" s="316">
        <v>8.5</v>
      </c>
      <c r="T13" s="207"/>
      <c r="U13" s="175">
        <v>0</v>
      </c>
      <c r="V13" s="203"/>
      <c r="W13" s="195">
        <f>'Ac 00956598 Current'!AI88</f>
        <v>8.5</v>
      </c>
    </row>
    <row r="14" spans="1:23" ht="17.5" x14ac:dyDescent="0.35">
      <c r="A14" s="42" t="s">
        <v>39</v>
      </c>
      <c r="B14" s="42">
        <v>98</v>
      </c>
      <c r="C14" s="83">
        <v>100</v>
      </c>
      <c r="D14" s="42">
        <v>100</v>
      </c>
      <c r="E14" s="83">
        <v>100</v>
      </c>
      <c r="G14" s="24" t="s">
        <v>86</v>
      </c>
      <c r="H14" s="28">
        <v>100</v>
      </c>
      <c r="I14" s="34">
        <f>'Ac 00956598 Current'!V88</f>
        <v>110.18</v>
      </c>
      <c r="J14" s="34">
        <v>0</v>
      </c>
      <c r="K14" s="34">
        <f t="shared" si="1"/>
        <v>110.18</v>
      </c>
      <c r="L14" s="34">
        <f>'Ac 00956598 Current'!V88</f>
        <v>110.18</v>
      </c>
      <c r="M14" s="175">
        <v>110</v>
      </c>
      <c r="N14" s="176"/>
      <c r="O14" s="208">
        <f t="shared" ref="O14:O20" si="3">W14/M14</f>
        <v>1.0016363636363637</v>
      </c>
      <c r="P14" s="211">
        <v>0</v>
      </c>
      <c r="Q14" s="211"/>
      <c r="R14" s="210">
        <f t="shared" si="0"/>
        <v>110.18</v>
      </c>
      <c r="S14" s="316">
        <v>110.18</v>
      </c>
      <c r="T14" s="207">
        <f t="shared" si="2"/>
        <v>1.0016363636363637</v>
      </c>
      <c r="U14" s="175">
        <f>W14*5%+M14</f>
        <v>115.509</v>
      </c>
      <c r="V14" s="203" t="s">
        <v>130</v>
      </c>
      <c r="W14" s="195">
        <f>'Ac 00956598 Current'!V88</f>
        <v>110.18</v>
      </c>
    </row>
    <row r="15" spans="1:23" ht="17.5" x14ac:dyDescent="0.35">
      <c r="A15" s="42" t="s">
        <v>38</v>
      </c>
      <c r="B15" s="42">
        <v>350</v>
      </c>
      <c r="C15" s="83">
        <v>400</v>
      </c>
      <c r="D15" s="42">
        <v>450</v>
      </c>
      <c r="E15" s="83">
        <v>450</v>
      </c>
      <c r="G15" s="24" t="s">
        <v>87</v>
      </c>
      <c r="H15" s="28">
        <v>450</v>
      </c>
      <c r="I15" s="34">
        <f>'Ac 00956598 Current'!W88</f>
        <v>300</v>
      </c>
      <c r="J15" s="34">
        <v>0</v>
      </c>
      <c r="K15" s="34">
        <f t="shared" si="1"/>
        <v>300</v>
      </c>
      <c r="L15" s="34">
        <f>'Ac 00956598 Current'!W88</f>
        <v>300</v>
      </c>
      <c r="M15" s="175">
        <f>H15*110%</f>
        <v>495.00000000000006</v>
      </c>
      <c r="N15" s="176" t="s">
        <v>114</v>
      </c>
      <c r="O15" s="208">
        <f t="shared" si="3"/>
        <v>0.60606060606060597</v>
      </c>
      <c r="P15" s="211">
        <v>0</v>
      </c>
      <c r="Q15" s="211"/>
      <c r="R15" s="211">
        <f t="shared" si="0"/>
        <v>300</v>
      </c>
      <c r="S15" s="316">
        <v>300</v>
      </c>
      <c r="T15" s="207">
        <f t="shared" si="2"/>
        <v>0.60606060606060597</v>
      </c>
      <c r="U15" s="175">
        <f>W15*120%</f>
        <v>360</v>
      </c>
      <c r="V15" s="203" t="s">
        <v>629</v>
      </c>
      <c r="W15" s="195">
        <f>'Ac 00956598 Current'!W88</f>
        <v>300</v>
      </c>
    </row>
    <row r="16" spans="1:23" ht="17.5" x14ac:dyDescent="0.35">
      <c r="A16" s="42" t="s">
        <v>49</v>
      </c>
      <c r="B16" s="42">
        <v>132</v>
      </c>
      <c r="C16" s="83">
        <v>120</v>
      </c>
      <c r="D16" s="42">
        <v>150</v>
      </c>
      <c r="E16" s="83">
        <v>150</v>
      </c>
      <c r="G16" s="24" t="s">
        <v>83</v>
      </c>
      <c r="H16" s="28">
        <v>150</v>
      </c>
      <c r="I16" s="34">
        <f>'Ac 00956598 Current'!X88</f>
        <v>150</v>
      </c>
      <c r="J16" s="34">
        <v>0</v>
      </c>
      <c r="K16" s="34">
        <f t="shared" si="1"/>
        <v>150</v>
      </c>
      <c r="L16" s="34">
        <f>'Ac 00956598 Current'!X88</f>
        <v>150</v>
      </c>
      <c r="M16" s="175">
        <f>H16*105%</f>
        <v>157.5</v>
      </c>
      <c r="N16" s="176" t="s">
        <v>130</v>
      </c>
      <c r="O16" s="208">
        <f t="shared" si="3"/>
        <v>0.95238095238095233</v>
      </c>
      <c r="P16" s="211">
        <v>0</v>
      </c>
      <c r="Q16" s="211"/>
      <c r="R16" s="210">
        <f t="shared" si="0"/>
        <v>150</v>
      </c>
      <c r="S16" s="316">
        <v>150</v>
      </c>
      <c r="T16" s="207">
        <f t="shared" si="2"/>
        <v>0.95238095238095233</v>
      </c>
      <c r="U16" s="175">
        <f>W16*120%</f>
        <v>180</v>
      </c>
      <c r="V16" s="203"/>
      <c r="W16" s="195">
        <f>'Ac 00956598 Current'!X88</f>
        <v>150</v>
      </c>
    </row>
    <row r="17" spans="1:23" ht="17.5" x14ac:dyDescent="0.35">
      <c r="A17" s="42" t="s">
        <v>57</v>
      </c>
      <c r="B17" s="43">
        <v>777</v>
      </c>
      <c r="C17" s="82">
        <v>2000</v>
      </c>
      <c r="D17" s="43">
        <v>1000</v>
      </c>
      <c r="E17" s="83">
        <v>700</v>
      </c>
      <c r="G17" s="24" t="s">
        <v>84</v>
      </c>
      <c r="H17" s="28">
        <v>700</v>
      </c>
      <c r="I17" s="34">
        <f>'Ac 00956598 Current'!Y88</f>
        <v>0</v>
      </c>
      <c r="J17" s="34">
        <v>30</v>
      </c>
      <c r="K17" s="34">
        <f t="shared" si="1"/>
        <v>30</v>
      </c>
      <c r="L17" s="34">
        <f>'Ac 00956598 Current'!Y88</f>
        <v>0</v>
      </c>
      <c r="M17" s="175">
        <v>350</v>
      </c>
      <c r="N17" s="176"/>
      <c r="O17" s="208">
        <f t="shared" si="3"/>
        <v>0</v>
      </c>
      <c r="P17" s="211">
        <v>350</v>
      </c>
      <c r="Q17" s="211">
        <v>350</v>
      </c>
      <c r="R17" s="211">
        <f t="shared" si="0"/>
        <v>350</v>
      </c>
      <c r="S17" s="316">
        <v>0</v>
      </c>
      <c r="T17" s="207">
        <f t="shared" si="2"/>
        <v>0</v>
      </c>
      <c r="U17" s="175">
        <v>400</v>
      </c>
      <c r="V17" s="203"/>
      <c r="W17" s="195">
        <f>'Ac 00956598 Current'!Y88</f>
        <v>0</v>
      </c>
    </row>
    <row r="18" spans="1:23" ht="17.5" x14ac:dyDescent="0.35">
      <c r="A18" s="42" t="s">
        <v>46</v>
      </c>
      <c r="B18" s="43">
        <v>193</v>
      </c>
      <c r="C18" s="82">
        <v>66</v>
      </c>
      <c r="D18" s="43">
        <v>350</v>
      </c>
      <c r="E18" s="82">
        <v>350</v>
      </c>
      <c r="G18" s="24" t="s">
        <v>16</v>
      </c>
      <c r="H18" s="28">
        <v>350</v>
      </c>
      <c r="I18" s="34">
        <f>'Ac 00956598 Current'!AD88</f>
        <v>60</v>
      </c>
      <c r="J18" s="34">
        <v>100</v>
      </c>
      <c r="K18" s="34">
        <f t="shared" si="1"/>
        <v>160</v>
      </c>
      <c r="L18" s="34">
        <f>'Ac 00956598 Current'!AD88</f>
        <v>60</v>
      </c>
      <c r="M18" s="175">
        <v>400</v>
      </c>
      <c r="N18" s="176"/>
      <c r="O18" s="208">
        <f t="shared" si="3"/>
        <v>0.15</v>
      </c>
      <c r="P18" s="211">
        <f>M18/12*5</f>
        <v>166.66666666666669</v>
      </c>
      <c r="Q18" s="211">
        <f>M18/12*3</f>
        <v>100</v>
      </c>
      <c r="R18" s="210">
        <f t="shared" si="0"/>
        <v>160</v>
      </c>
      <c r="S18" s="316">
        <v>60</v>
      </c>
      <c r="T18" s="207">
        <f t="shared" si="2"/>
        <v>0.15</v>
      </c>
      <c r="U18" s="175">
        <v>400</v>
      </c>
      <c r="V18" s="203"/>
      <c r="W18" s="195">
        <f>'Ac 00956598 Current'!AD88</f>
        <v>60</v>
      </c>
    </row>
    <row r="19" spans="1:23" ht="17.5" x14ac:dyDescent="0.35">
      <c r="A19" s="42"/>
      <c r="B19" s="42"/>
      <c r="C19" s="83"/>
      <c r="D19" s="42"/>
      <c r="E19" s="83"/>
      <c r="G19" s="24" t="s">
        <v>90</v>
      </c>
      <c r="H19" s="28"/>
      <c r="I19" s="34"/>
      <c r="J19" s="34">
        <v>0</v>
      </c>
      <c r="K19" s="34">
        <f t="shared" si="1"/>
        <v>0</v>
      </c>
      <c r="L19" s="34"/>
      <c r="M19" s="175">
        <v>100</v>
      </c>
      <c r="N19" s="176" t="s">
        <v>131</v>
      </c>
      <c r="O19" s="208">
        <f t="shared" si="3"/>
        <v>0</v>
      </c>
      <c r="P19" s="211">
        <f>M19/12*5</f>
        <v>41.666666666666671</v>
      </c>
      <c r="Q19" s="211">
        <f>M19/12*3</f>
        <v>25</v>
      </c>
      <c r="R19" s="211">
        <f t="shared" si="0"/>
        <v>25</v>
      </c>
      <c r="S19" s="316">
        <v>0</v>
      </c>
      <c r="T19" s="207">
        <f t="shared" si="2"/>
        <v>0</v>
      </c>
      <c r="U19" s="175">
        <v>100</v>
      </c>
      <c r="V19" s="203"/>
      <c r="W19" s="195">
        <f>'Ac 00956598 Current'!AE88</f>
        <v>0</v>
      </c>
    </row>
    <row r="20" spans="1:23" ht="17.5" x14ac:dyDescent="0.35">
      <c r="A20" s="42" t="s">
        <v>50</v>
      </c>
      <c r="B20" s="43">
        <v>60</v>
      </c>
      <c r="C20" s="83">
        <v>120</v>
      </c>
      <c r="D20" s="42">
        <v>120</v>
      </c>
      <c r="E20" s="83">
        <v>120</v>
      </c>
      <c r="G20" s="24" t="s">
        <v>50</v>
      </c>
      <c r="H20" s="28">
        <v>120</v>
      </c>
      <c r="I20" s="34">
        <f>'Ac 00956598 Current'!AF88</f>
        <v>0</v>
      </c>
      <c r="J20" s="34">
        <v>120</v>
      </c>
      <c r="K20" s="34">
        <f t="shared" si="1"/>
        <v>120</v>
      </c>
      <c r="L20" s="34">
        <f>'Ac 00956598 Current'!AF88</f>
        <v>0</v>
      </c>
      <c r="M20" s="175">
        <v>120</v>
      </c>
      <c r="N20" s="176" t="s">
        <v>132</v>
      </c>
      <c r="O20" s="208">
        <f t="shared" si="3"/>
        <v>0</v>
      </c>
      <c r="P20" s="211">
        <v>120</v>
      </c>
      <c r="Q20" s="211">
        <v>120</v>
      </c>
      <c r="R20" s="210">
        <f t="shared" si="0"/>
        <v>120</v>
      </c>
      <c r="S20" s="316">
        <v>0</v>
      </c>
      <c r="T20" s="207">
        <f t="shared" si="2"/>
        <v>0</v>
      </c>
      <c r="U20" s="175">
        <v>120</v>
      </c>
      <c r="V20" s="203"/>
      <c r="W20" s="195">
        <f>'Ac 00956598 Current'!AF88</f>
        <v>0</v>
      </c>
    </row>
    <row r="21" spans="1:23" ht="17.5" x14ac:dyDescent="0.35">
      <c r="A21" s="42" t="s">
        <v>53</v>
      </c>
      <c r="B21" s="42">
        <v>500</v>
      </c>
      <c r="C21" s="83">
        <v>500</v>
      </c>
      <c r="D21" s="42">
        <v>500</v>
      </c>
      <c r="E21" s="82">
        <v>500</v>
      </c>
      <c r="G21" s="24" t="s">
        <v>110</v>
      </c>
      <c r="H21" s="28">
        <v>500</v>
      </c>
      <c r="I21" s="34"/>
      <c r="J21" s="34">
        <v>0</v>
      </c>
      <c r="K21" s="34">
        <f t="shared" si="1"/>
        <v>0</v>
      </c>
      <c r="L21" s="34"/>
      <c r="M21" s="175">
        <v>0</v>
      </c>
      <c r="N21" s="176" t="s">
        <v>133</v>
      </c>
      <c r="O21" s="208"/>
      <c r="P21" s="216">
        <v>0</v>
      </c>
      <c r="Q21" s="216"/>
      <c r="R21" s="211">
        <f t="shared" si="0"/>
        <v>0</v>
      </c>
      <c r="S21" s="316">
        <v>0</v>
      </c>
      <c r="T21" s="207"/>
      <c r="U21" s="175">
        <v>500</v>
      </c>
      <c r="V21" s="205" t="s">
        <v>627</v>
      </c>
      <c r="W21" s="195"/>
    </row>
    <row r="22" spans="1:23" ht="17.5" x14ac:dyDescent="0.35">
      <c r="A22" s="42" t="s">
        <v>54</v>
      </c>
      <c r="B22" s="42">
        <v>500</v>
      </c>
      <c r="C22" s="83">
        <v>300</v>
      </c>
      <c r="D22" s="42">
        <v>750</v>
      </c>
      <c r="E22" s="82">
        <v>500</v>
      </c>
      <c r="G22" s="24" t="s">
        <v>109</v>
      </c>
      <c r="H22" s="28">
        <v>500</v>
      </c>
      <c r="I22" s="34"/>
      <c r="J22" s="34">
        <v>500</v>
      </c>
      <c r="K22" s="34">
        <f t="shared" si="1"/>
        <v>500</v>
      </c>
      <c r="L22" s="34"/>
      <c r="M22" s="175">
        <v>500</v>
      </c>
      <c r="N22" s="176" t="s">
        <v>134</v>
      </c>
      <c r="O22" s="208">
        <f>W22/M22</f>
        <v>0</v>
      </c>
      <c r="P22" s="211">
        <v>500</v>
      </c>
      <c r="Q22" s="211">
        <v>500</v>
      </c>
      <c r="R22" s="210">
        <f t="shared" si="0"/>
        <v>500</v>
      </c>
      <c r="S22" s="316">
        <v>0</v>
      </c>
      <c r="T22" s="207">
        <f t="shared" si="2"/>
        <v>0</v>
      </c>
      <c r="U22" s="175">
        <v>250</v>
      </c>
      <c r="V22" s="203"/>
      <c r="W22" s="195"/>
    </row>
    <row r="23" spans="1:23" ht="17.5" x14ac:dyDescent="0.35">
      <c r="A23" s="42" t="s">
        <v>55</v>
      </c>
      <c r="B23" s="42">
        <v>25</v>
      </c>
      <c r="C23" s="83">
        <v>25</v>
      </c>
      <c r="D23" s="42">
        <v>25</v>
      </c>
      <c r="E23" s="83">
        <v>25</v>
      </c>
      <c r="G23" s="24" t="s">
        <v>108</v>
      </c>
      <c r="H23" s="28">
        <v>25</v>
      </c>
      <c r="I23" s="179"/>
      <c r="J23" s="34">
        <v>25</v>
      </c>
      <c r="K23" s="34">
        <f t="shared" si="1"/>
        <v>25</v>
      </c>
      <c r="L23" s="180" t="e">
        <f>'Ac 00956598 Current'!#REF!</f>
        <v>#REF!</v>
      </c>
      <c r="M23" s="175">
        <v>25</v>
      </c>
      <c r="N23" s="176" t="s">
        <v>134</v>
      </c>
      <c r="O23" s="208">
        <f>W23/M23</f>
        <v>10</v>
      </c>
      <c r="P23" s="211">
        <v>25</v>
      </c>
      <c r="Q23" s="211">
        <v>250</v>
      </c>
      <c r="R23" s="211">
        <f t="shared" si="0"/>
        <v>500</v>
      </c>
      <c r="S23" s="316">
        <v>250</v>
      </c>
      <c r="T23" s="207">
        <f t="shared" si="2"/>
        <v>10</v>
      </c>
      <c r="U23" s="310">
        <v>250</v>
      </c>
      <c r="V23" s="203"/>
      <c r="W23" s="195">
        <v>250</v>
      </c>
    </row>
    <row r="24" spans="1:23" ht="17.5" x14ac:dyDescent="0.35">
      <c r="A24" s="42" t="s">
        <v>530</v>
      </c>
      <c r="B24" s="42"/>
      <c r="C24" s="83"/>
      <c r="D24" s="42"/>
      <c r="E24" s="83"/>
      <c r="G24" s="24" t="s">
        <v>530</v>
      </c>
      <c r="H24" s="28"/>
      <c r="I24" s="179"/>
      <c r="J24" s="34"/>
      <c r="K24" s="34"/>
      <c r="L24" s="180" t="e">
        <f>'Ac 00956598 Current'!#REF!</f>
        <v>#REF!</v>
      </c>
      <c r="M24" s="175"/>
      <c r="N24" s="176"/>
      <c r="O24" s="208"/>
      <c r="P24" s="211">
        <v>0</v>
      </c>
      <c r="Q24" s="211">
        <v>250</v>
      </c>
      <c r="R24" s="210">
        <f t="shared" si="0"/>
        <v>500</v>
      </c>
      <c r="S24" s="316">
        <v>250</v>
      </c>
      <c r="T24" s="207"/>
      <c r="U24" s="175">
        <v>250</v>
      </c>
      <c r="V24" s="203"/>
      <c r="W24" s="195">
        <v>250</v>
      </c>
    </row>
    <row r="25" spans="1:23" ht="17.5" x14ac:dyDescent="0.35">
      <c r="A25" s="42" t="s">
        <v>56</v>
      </c>
      <c r="B25" s="43">
        <v>40</v>
      </c>
      <c r="C25" s="82">
        <v>40</v>
      </c>
      <c r="D25" s="43">
        <v>80</v>
      </c>
      <c r="E25" s="83">
        <v>80</v>
      </c>
      <c r="G25" s="24" t="s">
        <v>107</v>
      </c>
      <c r="H25" s="28">
        <v>80</v>
      </c>
      <c r="I25" s="34"/>
      <c r="J25" s="34">
        <v>0</v>
      </c>
      <c r="K25" s="34">
        <f t="shared" si="1"/>
        <v>0</v>
      </c>
      <c r="L25" s="34"/>
      <c r="M25" s="175">
        <v>80</v>
      </c>
      <c r="N25" s="176" t="s">
        <v>134</v>
      </c>
      <c r="O25" s="208">
        <f>W25/M25</f>
        <v>0</v>
      </c>
      <c r="P25" s="211">
        <v>0</v>
      </c>
      <c r="Q25" s="211">
        <v>0</v>
      </c>
      <c r="R25" s="211">
        <f t="shared" si="0"/>
        <v>0</v>
      </c>
      <c r="S25" s="316">
        <v>0</v>
      </c>
      <c r="T25" s="207">
        <f t="shared" si="2"/>
        <v>0</v>
      </c>
      <c r="U25" s="175">
        <v>80</v>
      </c>
      <c r="V25" s="203"/>
      <c r="W25" s="195">
        <v>0</v>
      </c>
    </row>
    <row r="26" spans="1:23" ht="17.5" x14ac:dyDescent="0.35">
      <c r="A26" s="42" t="s">
        <v>91</v>
      </c>
      <c r="B26" s="43"/>
      <c r="C26" s="82"/>
      <c r="D26" s="43"/>
      <c r="E26" s="83"/>
      <c r="G26" s="24" t="s">
        <v>91</v>
      </c>
      <c r="H26" s="28">
        <v>0</v>
      </c>
      <c r="I26" s="34">
        <f>'Ac 00956598 Current'!AG88</f>
        <v>263.94</v>
      </c>
      <c r="J26" s="34">
        <v>0</v>
      </c>
      <c r="K26" s="34">
        <f t="shared" si="1"/>
        <v>263.94</v>
      </c>
      <c r="L26" s="34">
        <f>'Ac 00956598 Current'!AG88</f>
        <v>263.94</v>
      </c>
      <c r="M26" s="175">
        <v>100</v>
      </c>
      <c r="N26" s="176" t="s">
        <v>135</v>
      </c>
      <c r="O26" s="208">
        <f>W26/M26</f>
        <v>2.6394000000000002</v>
      </c>
      <c r="P26" s="211">
        <v>38.15</v>
      </c>
      <c r="Q26" s="211">
        <v>38.15</v>
      </c>
      <c r="R26" s="210">
        <f t="shared" si="0"/>
        <v>302.08999999999997</v>
      </c>
      <c r="S26" s="316">
        <v>263.94</v>
      </c>
      <c r="T26" s="207">
        <f t="shared" si="2"/>
        <v>2.6394000000000002</v>
      </c>
      <c r="U26" s="175">
        <v>200</v>
      </c>
      <c r="V26" s="203"/>
      <c r="W26" s="195">
        <f>'Ac 00956598 Current'!AG88</f>
        <v>263.94</v>
      </c>
    </row>
    <row r="27" spans="1:23" ht="17.5" x14ac:dyDescent="0.35">
      <c r="A27" s="42"/>
      <c r="B27" s="43"/>
      <c r="C27" s="82"/>
      <c r="D27" s="43"/>
      <c r="E27" s="83"/>
      <c r="G27" s="24" t="s">
        <v>647</v>
      </c>
      <c r="H27" s="28"/>
      <c r="I27" s="34"/>
      <c r="J27" s="34"/>
      <c r="K27" s="34"/>
      <c r="L27" s="34"/>
      <c r="M27" s="175">
        <v>0</v>
      </c>
      <c r="N27" s="176"/>
      <c r="O27" s="208"/>
      <c r="P27" s="211">
        <v>0</v>
      </c>
      <c r="Q27" s="211">
        <v>0</v>
      </c>
      <c r="R27" s="211">
        <f t="shared" si="0"/>
        <v>0</v>
      </c>
      <c r="S27" s="316">
        <v>0</v>
      </c>
      <c r="T27" s="207"/>
      <c r="U27" s="175">
        <v>150</v>
      </c>
      <c r="V27" s="203"/>
      <c r="W27" s="195">
        <v>0</v>
      </c>
    </row>
    <row r="28" spans="1:23" ht="17.5" x14ac:dyDescent="0.35">
      <c r="A28" s="42" t="s">
        <v>92</v>
      </c>
      <c r="B28" s="43"/>
      <c r="C28" s="82"/>
      <c r="D28" s="43"/>
      <c r="E28" s="83"/>
      <c r="G28" s="24" t="s">
        <v>92</v>
      </c>
      <c r="H28" s="28">
        <v>0</v>
      </c>
      <c r="I28" s="34">
        <f>'Ac 00956598 Current'!AH88</f>
        <v>10.49</v>
      </c>
      <c r="J28" s="34">
        <v>200</v>
      </c>
      <c r="K28" s="34">
        <f t="shared" si="1"/>
        <v>210.49</v>
      </c>
      <c r="L28" s="34">
        <f>'Ac 00956598 Current'!AH88</f>
        <v>10.49</v>
      </c>
      <c r="M28" s="175">
        <v>400</v>
      </c>
      <c r="N28" s="176" t="s">
        <v>136</v>
      </c>
      <c r="O28" s="208">
        <f>W28/M28</f>
        <v>2.6225000000000002E-2</v>
      </c>
      <c r="P28" s="211">
        <f>M28/12*5</f>
        <v>166.66666666666669</v>
      </c>
      <c r="Q28" s="211">
        <f>M28/12*3</f>
        <v>100</v>
      </c>
      <c r="R28" s="210">
        <f t="shared" si="0"/>
        <v>110.49</v>
      </c>
      <c r="S28" s="316">
        <v>10.49</v>
      </c>
      <c r="T28" s="207">
        <f t="shared" si="2"/>
        <v>2.6225000000000002E-2</v>
      </c>
      <c r="U28" s="175">
        <v>400</v>
      </c>
      <c r="V28" s="203"/>
      <c r="W28" s="195">
        <f>'Ac 00956598 Current'!AH88</f>
        <v>10.49</v>
      </c>
    </row>
    <row r="29" spans="1:23" ht="17.5" x14ac:dyDescent="0.35">
      <c r="A29" s="42"/>
      <c r="B29" s="42"/>
      <c r="C29" s="83"/>
      <c r="D29" s="42"/>
      <c r="E29" s="83"/>
      <c r="G29" s="24" t="s">
        <v>89</v>
      </c>
      <c r="H29" s="28">
        <v>0</v>
      </c>
      <c r="I29" s="34">
        <f>'Ac 00956598 Current'!AJ88</f>
        <v>175</v>
      </c>
      <c r="J29" s="34">
        <v>200</v>
      </c>
      <c r="K29" s="34">
        <f t="shared" si="1"/>
        <v>375</v>
      </c>
      <c r="L29" s="34">
        <f>'Ac 00956598 Current'!AJ88</f>
        <v>175</v>
      </c>
      <c r="M29" s="175">
        <v>500</v>
      </c>
      <c r="N29" s="176" t="s">
        <v>147</v>
      </c>
      <c r="O29" s="208">
        <f>W29/M29</f>
        <v>0</v>
      </c>
      <c r="P29" s="211">
        <f>M29/12*5</f>
        <v>208.33333333333331</v>
      </c>
      <c r="Q29" s="211">
        <f>M29/12*3</f>
        <v>125</v>
      </c>
      <c r="R29" s="211">
        <f t="shared" si="0"/>
        <v>125</v>
      </c>
      <c r="S29" s="316">
        <v>0</v>
      </c>
      <c r="T29" s="207">
        <f t="shared" si="2"/>
        <v>0</v>
      </c>
      <c r="U29" s="175">
        <v>500</v>
      </c>
      <c r="V29" s="203"/>
      <c r="W29" s="195"/>
    </row>
    <row r="30" spans="1:23" ht="17.5" x14ac:dyDescent="0.35">
      <c r="A30" s="42" t="s">
        <v>40</v>
      </c>
      <c r="B30" s="42" t="s">
        <v>41</v>
      </c>
      <c r="C30" s="83">
        <v>40</v>
      </c>
      <c r="D30" s="42" t="s">
        <v>41</v>
      </c>
      <c r="E30" s="83" t="s">
        <v>41</v>
      </c>
      <c r="G30" s="24" t="s">
        <v>527</v>
      </c>
      <c r="H30" s="28">
        <v>0</v>
      </c>
      <c r="I30" s="34"/>
      <c r="J30" s="34"/>
      <c r="K30" s="34">
        <f t="shared" si="1"/>
        <v>0</v>
      </c>
      <c r="L30" s="34"/>
      <c r="M30" s="175">
        <v>1000</v>
      </c>
      <c r="N30" s="176"/>
      <c r="O30" s="208">
        <f>W30/M30</f>
        <v>0.5</v>
      </c>
      <c r="P30" s="211">
        <v>500</v>
      </c>
      <c r="Q30" s="211">
        <v>300</v>
      </c>
      <c r="R30" s="210">
        <f t="shared" si="0"/>
        <v>800</v>
      </c>
      <c r="S30" s="316">
        <v>500</v>
      </c>
      <c r="T30" s="207">
        <f t="shared" si="2"/>
        <v>0.5</v>
      </c>
      <c r="U30" s="175">
        <v>1000</v>
      </c>
      <c r="V30" s="203" t="s">
        <v>626</v>
      </c>
      <c r="W30" s="195">
        <v>500</v>
      </c>
    </row>
    <row r="31" spans="1:23" ht="35" x14ac:dyDescent="0.35">
      <c r="A31" s="42" t="s">
        <v>47</v>
      </c>
      <c r="B31" s="43" t="s">
        <v>41</v>
      </c>
      <c r="C31" s="82" t="s">
        <v>41</v>
      </c>
      <c r="D31" s="43" t="s">
        <v>41</v>
      </c>
      <c r="E31" s="82" t="s">
        <v>41</v>
      </c>
      <c r="G31" s="217" t="s">
        <v>648</v>
      </c>
      <c r="H31" s="28">
        <v>0</v>
      </c>
      <c r="I31" s="34"/>
      <c r="J31" s="34"/>
      <c r="K31" s="34">
        <f t="shared" si="1"/>
        <v>0</v>
      </c>
      <c r="L31" s="34"/>
      <c r="M31" s="175">
        <v>0</v>
      </c>
      <c r="N31" s="176"/>
      <c r="O31" s="208"/>
      <c r="P31" s="211">
        <v>0</v>
      </c>
      <c r="Q31" s="211"/>
      <c r="R31" s="211">
        <f t="shared" si="0"/>
        <v>0</v>
      </c>
      <c r="S31" s="316">
        <v>0</v>
      </c>
      <c r="T31" s="207"/>
      <c r="U31" s="175">
        <v>5000</v>
      </c>
      <c r="V31" s="218" t="s">
        <v>649</v>
      </c>
      <c r="W31" s="195">
        <v>0</v>
      </c>
    </row>
    <row r="32" spans="1:23" ht="17.5" x14ac:dyDescent="0.35">
      <c r="A32" s="42" t="s">
        <v>48</v>
      </c>
      <c r="B32" s="43" t="s">
        <v>41</v>
      </c>
      <c r="C32" s="82">
        <v>100</v>
      </c>
      <c r="D32" s="43">
        <v>100</v>
      </c>
      <c r="E32" s="82">
        <v>100</v>
      </c>
      <c r="G32" s="24" t="s">
        <v>48</v>
      </c>
      <c r="H32" s="28">
        <v>100</v>
      </c>
      <c r="I32" s="34">
        <v>0</v>
      </c>
      <c r="J32" s="34">
        <v>0</v>
      </c>
      <c r="K32" s="34">
        <f t="shared" si="1"/>
        <v>0</v>
      </c>
      <c r="L32" s="34">
        <v>0</v>
      </c>
      <c r="M32" s="175">
        <v>0</v>
      </c>
      <c r="N32" s="176" t="s">
        <v>137</v>
      </c>
      <c r="O32" s="208"/>
      <c r="P32" s="211">
        <v>0</v>
      </c>
      <c r="Q32" s="211"/>
      <c r="R32" s="210">
        <f t="shared" si="0"/>
        <v>0</v>
      </c>
      <c r="S32" s="316">
        <v>0</v>
      </c>
      <c r="T32" s="207"/>
      <c r="U32" s="175">
        <v>0</v>
      </c>
      <c r="V32" s="203"/>
      <c r="W32" s="195"/>
    </row>
    <row r="33" spans="1:23" ht="17.5" x14ac:dyDescent="0.35">
      <c r="A33" s="42" t="s">
        <v>52</v>
      </c>
      <c r="B33" s="43" t="s">
        <v>41</v>
      </c>
      <c r="C33" s="82">
        <v>1000</v>
      </c>
      <c r="D33" s="43">
        <v>1000</v>
      </c>
      <c r="E33" s="82">
        <v>0</v>
      </c>
      <c r="G33" s="24"/>
      <c r="H33" s="28">
        <v>0</v>
      </c>
      <c r="I33" s="34"/>
      <c r="J33" s="34"/>
      <c r="K33" s="34">
        <f t="shared" si="1"/>
        <v>0</v>
      </c>
      <c r="L33" s="34"/>
      <c r="M33" s="175"/>
      <c r="N33" s="176"/>
      <c r="O33" s="208"/>
      <c r="P33" s="211">
        <v>0</v>
      </c>
      <c r="Q33" s="211"/>
      <c r="R33" s="211">
        <f t="shared" si="0"/>
        <v>0</v>
      </c>
      <c r="S33" s="316"/>
      <c r="T33" s="207"/>
      <c r="U33" s="175">
        <v>0</v>
      </c>
      <c r="V33" s="203"/>
      <c r="W33" s="195"/>
    </row>
    <row r="34" spans="1:23" ht="17.5" x14ac:dyDescent="0.35">
      <c r="A34" s="42" t="s">
        <v>58</v>
      </c>
      <c r="B34" s="43">
        <v>7500</v>
      </c>
      <c r="C34" s="82">
        <v>4000</v>
      </c>
      <c r="D34" s="43">
        <v>2500</v>
      </c>
      <c r="E34" s="83">
        <v>2355</v>
      </c>
      <c r="G34" s="24" t="s">
        <v>58</v>
      </c>
      <c r="H34" s="28">
        <v>2355</v>
      </c>
      <c r="I34" s="34">
        <v>0</v>
      </c>
      <c r="J34" s="34">
        <v>0</v>
      </c>
      <c r="K34" s="34">
        <f t="shared" si="1"/>
        <v>0</v>
      </c>
      <c r="L34" s="34">
        <v>0</v>
      </c>
      <c r="M34" s="175"/>
      <c r="N34" s="176" t="s">
        <v>115</v>
      </c>
      <c r="O34" s="208"/>
      <c r="P34" s="211">
        <v>0</v>
      </c>
      <c r="Q34" s="211"/>
      <c r="R34" s="210">
        <f t="shared" si="0"/>
        <v>0</v>
      </c>
      <c r="S34" s="316">
        <v>0</v>
      </c>
      <c r="T34" s="207"/>
      <c r="U34" s="175">
        <v>0</v>
      </c>
      <c r="V34" s="203"/>
      <c r="W34" s="195"/>
    </row>
    <row r="35" spans="1:23" ht="29" x14ac:dyDescent="0.35">
      <c r="A35" s="42" t="s">
        <v>59</v>
      </c>
      <c r="B35" s="43">
        <v>468</v>
      </c>
      <c r="C35" s="82">
        <v>1000</v>
      </c>
      <c r="D35" s="43">
        <v>1000</v>
      </c>
      <c r="E35" s="82">
        <v>0</v>
      </c>
      <c r="G35" s="24" t="s">
        <v>59</v>
      </c>
      <c r="H35" s="28">
        <v>0</v>
      </c>
      <c r="I35" s="34"/>
      <c r="J35" s="34">
        <v>0</v>
      </c>
      <c r="K35" s="34">
        <f t="shared" si="1"/>
        <v>0</v>
      </c>
      <c r="L35" s="34"/>
      <c r="M35" s="175"/>
      <c r="N35" s="177" t="s">
        <v>150</v>
      </c>
      <c r="O35" s="208"/>
      <c r="P35" s="211">
        <v>0</v>
      </c>
      <c r="Q35" s="211"/>
      <c r="R35" s="211">
        <f t="shared" si="0"/>
        <v>0</v>
      </c>
      <c r="S35" s="315">
        <v>0</v>
      </c>
      <c r="T35" s="207"/>
      <c r="U35" s="175">
        <v>0</v>
      </c>
      <c r="V35" s="203"/>
      <c r="W35" s="195"/>
    </row>
    <row r="36" spans="1:23" ht="17.5" x14ac:dyDescent="0.35">
      <c r="A36" s="42"/>
      <c r="B36" s="43"/>
      <c r="C36" s="82"/>
      <c r="D36" s="43"/>
      <c r="E36" s="82"/>
      <c r="G36" s="24" t="s">
        <v>632</v>
      </c>
      <c r="H36" s="28"/>
      <c r="I36" s="34"/>
      <c r="J36" s="34"/>
      <c r="K36" s="34"/>
      <c r="L36" s="34"/>
      <c r="M36" s="175"/>
      <c r="N36" s="176"/>
      <c r="O36" s="208"/>
      <c r="P36" s="212">
        <f>30*8*3</f>
        <v>720</v>
      </c>
      <c r="Q36" s="212">
        <v>720</v>
      </c>
      <c r="R36" s="210">
        <f t="shared" si="0"/>
        <v>1860</v>
      </c>
      <c r="S36" s="316">
        <v>1140</v>
      </c>
      <c r="T36" s="207"/>
      <c r="U36" s="175">
        <v>2400</v>
      </c>
      <c r="V36" s="204" t="s">
        <v>750</v>
      </c>
      <c r="W36" s="195">
        <f>'Ac 00956598 Current'!Z88</f>
        <v>1140</v>
      </c>
    </row>
    <row r="37" spans="1:23" ht="17.5" x14ac:dyDescent="0.35">
      <c r="A37" s="42"/>
      <c r="B37" s="43"/>
      <c r="C37" s="82"/>
      <c r="D37" s="43"/>
      <c r="E37" s="82"/>
      <c r="G37" s="24" t="s">
        <v>633</v>
      </c>
      <c r="H37" s="28"/>
      <c r="I37" s="34"/>
      <c r="J37" s="34"/>
      <c r="K37" s="34"/>
      <c r="L37" s="34"/>
      <c r="M37" s="175"/>
      <c r="N37" s="176"/>
      <c r="O37" s="208"/>
      <c r="P37" s="211">
        <v>0</v>
      </c>
      <c r="Q37" s="211"/>
      <c r="R37" s="211">
        <f t="shared" si="0"/>
        <v>0</v>
      </c>
      <c r="S37" s="316">
        <v>0</v>
      </c>
      <c r="T37" s="207"/>
      <c r="U37" s="175">
        <v>400</v>
      </c>
      <c r="V37" s="203"/>
      <c r="W37" s="195"/>
    </row>
    <row r="38" spans="1:23" ht="17.5" x14ac:dyDescent="0.35">
      <c r="A38" s="42"/>
      <c r="B38" s="43"/>
      <c r="C38" s="82"/>
      <c r="D38" s="43"/>
      <c r="E38" s="82"/>
      <c r="G38" s="24" t="s">
        <v>749</v>
      </c>
      <c r="H38" s="28"/>
      <c r="I38" s="34"/>
      <c r="J38" s="34"/>
      <c r="K38" s="34"/>
      <c r="L38" s="34"/>
      <c r="M38" s="175"/>
      <c r="N38" s="176"/>
      <c r="O38" s="208"/>
      <c r="P38" s="211">
        <v>0</v>
      </c>
      <c r="Q38" s="211"/>
      <c r="R38" s="210">
        <f t="shared" si="0"/>
        <v>175</v>
      </c>
      <c r="S38" s="316">
        <v>175</v>
      </c>
      <c r="T38" s="207"/>
      <c r="U38" s="175">
        <v>0</v>
      </c>
      <c r="V38" s="203"/>
      <c r="W38" s="195">
        <f>'Ac 00956598 Current'!AJ88</f>
        <v>175</v>
      </c>
    </row>
    <row r="39" spans="1:23" x14ac:dyDescent="0.4">
      <c r="A39" s="42" t="s">
        <v>60</v>
      </c>
      <c r="B39" s="44">
        <f>SUM(B15:B35)</f>
        <v>10545</v>
      </c>
      <c r="C39" s="83">
        <f>SUM(C15:C35)</f>
        <v>9711</v>
      </c>
      <c r="D39" s="43">
        <f>SUM(D15:D35)</f>
        <v>8025</v>
      </c>
      <c r="E39" s="82">
        <f>SUM(E6:E35)</f>
        <v>10000</v>
      </c>
      <c r="G39" s="24" t="s">
        <v>138</v>
      </c>
      <c r="H39" s="33">
        <f>SUM(H6:H35)</f>
        <v>10000</v>
      </c>
      <c r="I39" s="35">
        <f>SUM(I6:I35)</f>
        <v>9341.74</v>
      </c>
      <c r="J39" s="35">
        <f>SUM(J6:J35)</f>
        <v>6526.2</v>
      </c>
      <c r="K39" s="35">
        <f t="shared" si="1"/>
        <v>15867.939999999999</v>
      </c>
      <c r="L39" s="35" t="e">
        <f>SUM(L6:L35)</f>
        <v>#REF!</v>
      </c>
      <c r="M39" s="33">
        <f>SUM(M6:M35)</f>
        <v>13423.9</v>
      </c>
      <c r="N39" s="178"/>
      <c r="O39" s="208">
        <f>W39/M39</f>
        <v>0.8559539329107041</v>
      </c>
      <c r="P39" s="211">
        <f>SUM(P5:P38)</f>
        <v>9041.2236771428579</v>
      </c>
      <c r="Q39" s="211">
        <f>SUM(Q5:Q38)</f>
        <v>5131.3102142857142</v>
      </c>
      <c r="R39" s="215">
        <f>SUM(R6:R38)</f>
        <v>16621.550214285715</v>
      </c>
      <c r="S39" s="196">
        <f>SUM(S6:S38)</f>
        <v>11490.24</v>
      </c>
      <c r="T39" s="207">
        <f t="shared" si="2"/>
        <v>0.8559539329107041</v>
      </c>
      <c r="U39" s="33">
        <f>SUM(U6:U38)</f>
        <v>23714.448400000001</v>
      </c>
      <c r="V39" s="203"/>
      <c r="W39" s="196">
        <f>SUM(W6:W38)</f>
        <v>11490.24</v>
      </c>
    </row>
  </sheetData>
  <pageMargins left="0.70866141732283472" right="0.70866141732283472" top="0.74803149606299213" bottom="0.74803149606299213" header="0.31496062992125984" footer="0.31496062992125984"/>
  <pageSetup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91C66-9006-4C9E-BDB4-6FD5EAEE08F3}">
  <sheetPr>
    <pageSetUpPr fitToPage="1"/>
  </sheetPr>
  <dimension ref="A2:AJ96"/>
  <sheetViews>
    <sheetView tabSelected="1" zoomScaleNormal="100" workbookViewId="0">
      <pane xSplit="13" ySplit="5" topLeftCell="AA45" activePane="bottomRight" state="frozen"/>
      <selection pane="topRight" activeCell="N1" sqref="N1"/>
      <selection pane="bottomLeft" activeCell="A6" sqref="A6"/>
      <selection pane="bottomRight" activeCell="I80" sqref="I80"/>
    </sheetView>
  </sheetViews>
  <sheetFormatPr defaultRowHeight="14.5" x14ac:dyDescent="0.35"/>
  <cols>
    <col min="1" max="1" width="4.81640625" customWidth="1"/>
    <col min="2" max="2" width="11.453125" customWidth="1"/>
    <col min="3" max="3" width="13.26953125" style="7" bestFit="1" customWidth="1"/>
    <col min="4" max="4" width="16.26953125" customWidth="1"/>
    <col min="5" max="5" width="27.1796875" customWidth="1"/>
    <col min="6" max="6" width="7.26953125" bestFit="1" customWidth="1"/>
    <col min="7" max="7" width="8.90625" customWidth="1"/>
    <col min="8" max="8" width="11" customWidth="1"/>
    <col min="9" max="9" width="10" customWidth="1"/>
    <col min="10" max="10" width="9.7265625" customWidth="1"/>
    <col min="11" max="11" width="10.36328125" customWidth="1"/>
    <col min="12" max="12" width="11" customWidth="1"/>
    <col min="13" max="13" width="1" style="6" customWidth="1"/>
    <col min="14" max="14" width="12.26953125" customWidth="1"/>
    <col min="15" max="15" width="8" customWidth="1"/>
    <col min="16" max="16" width="9.1796875" customWidth="1"/>
    <col min="17" max="17" width="9.26953125" customWidth="1"/>
    <col min="18" max="18" width="9.81640625" customWidth="1"/>
    <col min="19" max="19" width="9.7265625" customWidth="1"/>
    <col min="20" max="20" width="10.1796875" customWidth="1"/>
    <col min="21" max="22" width="12" customWidth="1"/>
    <col min="23" max="23" width="9.54296875" bestFit="1" customWidth="1"/>
    <col min="24" max="24" width="8" customWidth="1"/>
    <col min="25" max="26" width="8.453125" customWidth="1"/>
    <col min="27" max="27" width="7.81640625" bestFit="1" customWidth="1"/>
    <col min="28" max="28" width="7.1796875" customWidth="1"/>
    <col min="29" max="29" width="8.26953125" customWidth="1"/>
    <col min="30" max="31" width="7.7265625" customWidth="1"/>
    <col min="32" max="32" width="7.81640625" bestFit="1" customWidth="1"/>
    <col min="33" max="33" width="10.81640625" bestFit="1" customWidth="1"/>
    <col min="34" max="35" width="9.1796875" customWidth="1"/>
    <col min="36" max="36" width="9" bestFit="1" customWidth="1"/>
  </cols>
  <sheetData>
    <row r="2" spans="1:36" ht="18.5" x14ac:dyDescent="0.45">
      <c r="A2" s="8"/>
      <c r="B2" s="9" t="s">
        <v>26</v>
      </c>
      <c r="C2" s="10" t="s">
        <v>27</v>
      </c>
    </row>
    <row r="3" spans="1:36" ht="15.5" x14ac:dyDescent="0.35">
      <c r="B3" s="9" t="s">
        <v>583</v>
      </c>
      <c r="C3" s="10"/>
    </row>
    <row r="4" spans="1:36" x14ac:dyDescent="0.35">
      <c r="E4" t="s">
        <v>9</v>
      </c>
      <c r="J4" s="5">
        <v>24434.04</v>
      </c>
    </row>
    <row r="5" spans="1:36" s="11" customFormat="1" ht="29" x14ac:dyDescent="0.35">
      <c r="B5" s="11" t="s">
        <v>0</v>
      </c>
      <c r="C5" s="12" t="s">
        <v>1</v>
      </c>
      <c r="D5" s="11" t="s">
        <v>24</v>
      </c>
      <c r="E5" s="11" t="s">
        <v>10</v>
      </c>
      <c r="F5" s="11" t="s">
        <v>25</v>
      </c>
      <c r="G5" s="14" t="s">
        <v>69</v>
      </c>
      <c r="H5" s="14" t="s">
        <v>95</v>
      </c>
      <c r="I5" s="11" t="s">
        <v>11</v>
      </c>
      <c r="J5" s="11" t="s">
        <v>12</v>
      </c>
      <c r="K5" s="11" t="s">
        <v>23</v>
      </c>
      <c r="L5" s="11" t="s">
        <v>6</v>
      </c>
      <c r="M5" s="13"/>
      <c r="N5" s="11" t="s">
        <v>7</v>
      </c>
      <c r="O5" s="11" t="s">
        <v>2</v>
      </c>
      <c r="P5" s="14" t="s">
        <v>13</v>
      </c>
      <c r="Q5" s="11" t="s">
        <v>8</v>
      </c>
      <c r="R5" s="14" t="s">
        <v>588</v>
      </c>
      <c r="S5" s="14" t="s">
        <v>4</v>
      </c>
      <c r="T5" s="14" t="s">
        <v>30</v>
      </c>
      <c r="U5" s="14" t="s">
        <v>68</v>
      </c>
      <c r="V5" s="14" t="s">
        <v>85</v>
      </c>
      <c r="W5" s="11" t="s">
        <v>32</v>
      </c>
      <c r="X5" s="14" t="s">
        <v>33</v>
      </c>
      <c r="Y5" s="11" t="s">
        <v>15</v>
      </c>
      <c r="Z5" s="11" t="s">
        <v>741</v>
      </c>
      <c r="AA5" s="11" t="s">
        <v>31</v>
      </c>
      <c r="AB5" s="14" t="s">
        <v>29</v>
      </c>
      <c r="AC5" s="14" t="s">
        <v>515</v>
      </c>
      <c r="AD5" s="11" t="s">
        <v>16</v>
      </c>
      <c r="AE5" s="14" t="s">
        <v>88</v>
      </c>
      <c r="AF5" s="11" t="s">
        <v>14</v>
      </c>
      <c r="AG5" s="11" t="s">
        <v>93</v>
      </c>
      <c r="AH5" s="11" t="s">
        <v>94</v>
      </c>
      <c r="AI5" s="14" t="s">
        <v>727</v>
      </c>
      <c r="AJ5" s="11" t="s">
        <v>28</v>
      </c>
    </row>
    <row r="6" spans="1:36" s="11" customFormat="1" x14ac:dyDescent="0.35">
      <c r="A6">
        <v>1</v>
      </c>
      <c r="B6">
        <v>0</v>
      </c>
      <c r="C6" s="181">
        <v>45400</v>
      </c>
      <c r="D6" t="s">
        <v>534</v>
      </c>
      <c r="E6" t="s">
        <v>535</v>
      </c>
      <c r="F6" t="s">
        <v>533</v>
      </c>
      <c r="G6" t="s">
        <v>70</v>
      </c>
      <c r="H6"/>
      <c r="I6"/>
      <c r="J6">
        <v>388</v>
      </c>
      <c r="K6" s="5">
        <v>388</v>
      </c>
      <c r="L6" s="19">
        <f>J4-H6-J6+I6</f>
        <v>24046.04</v>
      </c>
      <c r="M6" s="13"/>
      <c r="N6">
        <f>SUM(O6:AJ6)</f>
        <v>388</v>
      </c>
      <c r="O6" s="11">
        <v>0</v>
      </c>
      <c r="Q6">
        <v>388</v>
      </c>
      <c r="X6" s="14"/>
    </row>
    <row r="7" spans="1:36" x14ac:dyDescent="0.35">
      <c r="A7">
        <v>2</v>
      </c>
      <c r="B7">
        <v>0</v>
      </c>
      <c r="C7" s="181">
        <v>45400</v>
      </c>
      <c r="D7" t="s">
        <v>538</v>
      </c>
      <c r="E7" t="s">
        <v>537</v>
      </c>
      <c r="F7" t="s">
        <v>536</v>
      </c>
      <c r="G7" t="s">
        <v>70</v>
      </c>
      <c r="J7">
        <v>97</v>
      </c>
      <c r="K7" s="5">
        <v>97</v>
      </c>
      <c r="L7" s="19">
        <f>L6+I7-K7+H7</f>
        <v>23949.040000000001</v>
      </c>
      <c r="N7">
        <f>SUM(O7:AJ7)</f>
        <v>97</v>
      </c>
      <c r="O7">
        <v>0</v>
      </c>
      <c r="Q7">
        <v>97</v>
      </c>
    </row>
    <row r="8" spans="1:36" x14ac:dyDescent="0.35">
      <c r="A8">
        <v>3</v>
      </c>
      <c r="B8">
        <v>0</v>
      </c>
      <c r="C8" s="181">
        <v>45411</v>
      </c>
      <c r="D8" t="s">
        <v>577</v>
      </c>
      <c r="E8" t="s">
        <v>578</v>
      </c>
      <c r="F8" t="s">
        <v>579</v>
      </c>
      <c r="G8" t="s">
        <v>70</v>
      </c>
      <c r="I8" s="5">
        <v>11000</v>
      </c>
      <c r="L8" s="19">
        <f>L7+I8-K8+H8</f>
        <v>34949.040000000001</v>
      </c>
    </row>
    <row r="9" spans="1:36" x14ac:dyDescent="0.35">
      <c r="A9">
        <v>4</v>
      </c>
      <c r="B9">
        <v>0</v>
      </c>
      <c r="C9" s="181">
        <v>45426</v>
      </c>
      <c r="D9" t="s">
        <v>574</v>
      </c>
      <c r="E9" t="s">
        <v>575</v>
      </c>
      <c r="F9" t="s">
        <v>576</v>
      </c>
      <c r="G9" t="s">
        <v>70</v>
      </c>
      <c r="H9" s="5">
        <v>-25000</v>
      </c>
      <c r="L9" s="19">
        <f t="shared" ref="L9:L76" si="0">L8+I9-K9+H9</f>
        <v>9949.0400000000009</v>
      </c>
    </row>
    <row r="10" spans="1:36" x14ac:dyDescent="0.35">
      <c r="A10">
        <v>5</v>
      </c>
      <c r="B10">
        <v>0</v>
      </c>
      <c r="C10" s="181">
        <v>45427</v>
      </c>
      <c r="D10" t="s">
        <v>534</v>
      </c>
      <c r="E10" t="s">
        <v>539</v>
      </c>
      <c r="F10" t="s">
        <v>540</v>
      </c>
      <c r="G10" t="s">
        <v>70</v>
      </c>
      <c r="J10">
        <v>388</v>
      </c>
      <c r="K10" s="5">
        <v>388</v>
      </c>
      <c r="L10" s="19">
        <f t="shared" si="0"/>
        <v>9561.0400000000009</v>
      </c>
      <c r="N10">
        <f t="shared" ref="N10:N41" si="1">SUM(O10:AJ10)</f>
        <v>388</v>
      </c>
      <c r="O10">
        <v>0</v>
      </c>
      <c r="Q10">
        <v>388</v>
      </c>
    </row>
    <row r="11" spans="1:36" x14ac:dyDescent="0.35">
      <c r="A11">
        <v>6</v>
      </c>
      <c r="B11">
        <v>0</v>
      </c>
      <c r="C11" s="181">
        <v>45427</v>
      </c>
      <c r="D11" t="s">
        <v>538</v>
      </c>
      <c r="E11" t="s">
        <v>541</v>
      </c>
      <c r="F11" t="s">
        <v>542</v>
      </c>
      <c r="G11" t="s">
        <v>70</v>
      </c>
      <c r="J11">
        <v>97</v>
      </c>
      <c r="K11" s="5">
        <v>97</v>
      </c>
      <c r="L11" s="19">
        <f t="shared" si="0"/>
        <v>9464.0400000000009</v>
      </c>
      <c r="N11">
        <f t="shared" si="1"/>
        <v>97</v>
      </c>
      <c r="O11">
        <v>0</v>
      </c>
      <c r="Q11">
        <v>97</v>
      </c>
    </row>
    <row r="12" spans="1:36" x14ac:dyDescent="0.35">
      <c r="A12">
        <v>7</v>
      </c>
      <c r="B12">
        <v>765176505</v>
      </c>
      <c r="C12" s="181">
        <v>45427</v>
      </c>
      <c r="D12" t="s">
        <v>543</v>
      </c>
      <c r="E12" t="s">
        <v>545</v>
      </c>
      <c r="F12" t="s">
        <v>544</v>
      </c>
      <c r="G12" t="s">
        <v>70</v>
      </c>
      <c r="J12">
        <v>8.2200000000000006</v>
      </c>
      <c r="K12" s="5">
        <v>8.2200000000000006</v>
      </c>
      <c r="L12" s="19">
        <f t="shared" si="0"/>
        <v>9455.8200000000015</v>
      </c>
      <c r="N12">
        <f t="shared" si="1"/>
        <v>8.2199999999999989</v>
      </c>
      <c r="O12">
        <v>1.37</v>
      </c>
      <c r="AG12">
        <v>6.85</v>
      </c>
    </row>
    <row r="13" spans="1:36" x14ac:dyDescent="0.35">
      <c r="A13">
        <v>8</v>
      </c>
      <c r="B13">
        <v>741948215</v>
      </c>
      <c r="C13" s="181">
        <v>45428</v>
      </c>
      <c r="D13" t="s">
        <v>546</v>
      </c>
      <c r="E13" t="s">
        <v>547</v>
      </c>
      <c r="F13" t="s">
        <v>548</v>
      </c>
      <c r="G13" t="s">
        <v>70</v>
      </c>
      <c r="J13">
        <v>120</v>
      </c>
      <c r="K13" s="5">
        <v>120</v>
      </c>
      <c r="L13" s="19">
        <f t="shared" si="0"/>
        <v>9335.8200000000015</v>
      </c>
      <c r="N13">
        <f t="shared" si="1"/>
        <v>120</v>
      </c>
      <c r="O13">
        <v>20</v>
      </c>
      <c r="P13">
        <v>100</v>
      </c>
    </row>
    <row r="14" spans="1:36" x14ac:dyDescent="0.35">
      <c r="A14">
        <v>9</v>
      </c>
      <c r="B14">
        <v>724594615</v>
      </c>
      <c r="C14" s="181">
        <v>45428</v>
      </c>
      <c r="D14" t="s">
        <v>534</v>
      </c>
      <c r="E14" t="s">
        <v>550</v>
      </c>
      <c r="F14" t="s">
        <v>549</v>
      </c>
      <c r="G14" t="s">
        <v>70</v>
      </c>
      <c r="J14">
        <v>12.36</v>
      </c>
      <c r="L14" s="19">
        <f t="shared" si="0"/>
        <v>9335.8200000000015</v>
      </c>
      <c r="N14">
        <f t="shared" si="1"/>
        <v>12.360000000000001</v>
      </c>
      <c r="O14">
        <v>2.06</v>
      </c>
      <c r="T14">
        <v>10.3</v>
      </c>
    </row>
    <row r="15" spans="1:36" x14ac:dyDescent="0.35">
      <c r="A15">
        <v>10</v>
      </c>
      <c r="B15">
        <v>362012792</v>
      </c>
      <c r="C15" s="181">
        <v>45428</v>
      </c>
      <c r="D15" t="s">
        <v>534</v>
      </c>
      <c r="E15" t="s">
        <v>551</v>
      </c>
      <c r="F15" t="s">
        <v>549</v>
      </c>
      <c r="G15" t="s">
        <v>70</v>
      </c>
      <c r="J15">
        <v>13.05</v>
      </c>
      <c r="L15" s="19">
        <f t="shared" si="0"/>
        <v>9335.8200000000015</v>
      </c>
      <c r="N15">
        <f t="shared" si="1"/>
        <v>13.05</v>
      </c>
      <c r="O15">
        <v>2.17</v>
      </c>
      <c r="T15">
        <v>10.88</v>
      </c>
    </row>
    <row r="16" spans="1:36" x14ac:dyDescent="0.35">
      <c r="A16">
        <v>11</v>
      </c>
      <c r="B16">
        <v>220430231</v>
      </c>
      <c r="C16" s="181">
        <v>45428</v>
      </c>
      <c r="D16" t="s">
        <v>534</v>
      </c>
      <c r="E16" t="s">
        <v>552</v>
      </c>
      <c r="F16" t="s">
        <v>549</v>
      </c>
      <c r="G16" t="s">
        <v>70</v>
      </c>
      <c r="J16">
        <v>7.7</v>
      </c>
      <c r="L16" s="19">
        <f t="shared" si="0"/>
        <v>9335.8200000000015</v>
      </c>
      <c r="N16">
        <f t="shared" si="1"/>
        <v>7.6999999999999993</v>
      </c>
      <c r="O16">
        <v>1.27</v>
      </c>
      <c r="T16">
        <v>6.43</v>
      </c>
    </row>
    <row r="17" spans="1:29" x14ac:dyDescent="0.35">
      <c r="A17">
        <v>12</v>
      </c>
      <c r="B17">
        <v>0</v>
      </c>
      <c r="C17" s="181">
        <v>45428</v>
      </c>
      <c r="D17" t="s">
        <v>534</v>
      </c>
      <c r="E17" t="s">
        <v>553</v>
      </c>
      <c r="F17" t="s">
        <v>549</v>
      </c>
      <c r="G17" t="s">
        <v>70</v>
      </c>
      <c r="J17">
        <v>88.8</v>
      </c>
      <c r="K17" s="5">
        <f>SUM(J14:J17)</f>
        <v>121.91</v>
      </c>
      <c r="L17" s="19">
        <f t="shared" si="0"/>
        <v>9213.9100000000017</v>
      </c>
      <c r="N17">
        <f t="shared" si="1"/>
        <v>88.8</v>
      </c>
      <c r="O17">
        <v>0</v>
      </c>
      <c r="T17">
        <v>88.8</v>
      </c>
    </row>
    <row r="18" spans="1:29" x14ac:dyDescent="0.35">
      <c r="A18">
        <v>13</v>
      </c>
      <c r="B18">
        <v>350396892</v>
      </c>
      <c r="C18" s="181">
        <v>45428</v>
      </c>
      <c r="D18" t="s">
        <v>554</v>
      </c>
      <c r="E18" t="s">
        <v>555</v>
      </c>
      <c r="F18" t="s">
        <v>556</v>
      </c>
      <c r="G18" t="s">
        <v>70</v>
      </c>
      <c r="J18">
        <v>52.62</v>
      </c>
      <c r="K18" s="5">
        <v>52.62</v>
      </c>
      <c r="L18" s="19">
        <f t="shared" si="0"/>
        <v>9161.2900000000009</v>
      </c>
      <c r="N18">
        <f t="shared" si="1"/>
        <v>52.62</v>
      </c>
      <c r="O18">
        <v>6.11</v>
      </c>
      <c r="T18">
        <v>46.51</v>
      </c>
    </row>
    <row r="19" spans="1:29" x14ac:dyDescent="0.35">
      <c r="A19">
        <v>14</v>
      </c>
      <c r="B19">
        <v>0</v>
      </c>
      <c r="C19" s="181">
        <v>45428</v>
      </c>
      <c r="D19" t="s">
        <v>557</v>
      </c>
      <c r="E19" t="s">
        <v>558</v>
      </c>
      <c r="F19" t="s">
        <v>559</v>
      </c>
      <c r="G19" t="s">
        <v>70</v>
      </c>
      <c r="J19">
        <v>55.68</v>
      </c>
      <c r="K19" s="5">
        <v>55.68</v>
      </c>
      <c r="L19" s="19">
        <f t="shared" si="0"/>
        <v>9105.61</v>
      </c>
      <c r="N19">
        <f t="shared" si="1"/>
        <v>55.68</v>
      </c>
      <c r="O19">
        <v>0</v>
      </c>
      <c r="T19">
        <v>55.68</v>
      </c>
    </row>
    <row r="20" spans="1:29" x14ac:dyDescent="0.35">
      <c r="A20">
        <v>15</v>
      </c>
      <c r="B20">
        <v>0</v>
      </c>
      <c r="C20" s="181">
        <v>45428</v>
      </c>
      <c r="D20" t="s">
        <v>560</v>
      </c>
      <c r="E20" t="s">
        <v>561</v>
      </c>
      <c r="F20" t="s">
        <v>562</v>
      </c>
      <c r="G20" t="s">
        <v>70</v>
      </c>
      <c r="J20">
        <v>500</v>
      </c>
      <c r="L20" s="19">
        <f t="shared" si="0"/>
        <v>9105.61</v>
      </c>
      <c r="N20">
        <f t="shared" si="1"/>
        <v>500</v>
      </c>
      <c r="O20">
        <v>0</v>
      </c>
      <c r="AC20">
        <v>500</v>
      </c>
    </row>
    <row r="21" spans="1:29" x14ac:dyDescent="0.35">
      <c r="A21">
        <v>16</v>
      </c>
      <c r="B21">
        <v>0</v>
      </c>
      <c r="C21" s="181">
        <v>45428</v>
      </c>
      <c r="D21" t="s">
        <v>560</v>
      </c>
      <c r="E21" t="s">
        <v>563</v>
      </c>
      <c r="F21" t="s">
        <v>562</v>
      </c>
      <c r="G21" t="s">
        <v>70</v>
      </c>
      <c r="J21">
        <v>400</v>
      </c>
      <c r="K21" s="5">
        <v>900</v>
      </c>
      <c r="L21" s="19">
        <f t="shared" si="0"/>
        <v>8205.61</v>
      </c>
      <c r="N21">
        <f t="shared" si="1"/>
        <v>400</v>
      </c>
      <c r="O21">
        <v>0</v>
      </c>
      <c r="AC21">
        <v>400</v>
      </c>
    </row>
    <row r="22" spans="1:29" x14ac:dyDescent="0.35">
      <c r="A22">
        <v>17</v>
      </c>
      <c r="B22">
        <v>0</v>
      </c>
      <c r="C22" s="181">
        <v>45428</v>
      </c>
      <c r="D22" t="s">
        <v>564</v>
      </c>
      <c r="E22" t="s">
        <v>565</v>
      </c>
      <c r="F22" t="s">
        <v>566</v>
      </c>
      <c r="G22" t="s">
        <v>70</v>
      </c>
      <c r="J22">
        <v>300</v>
      </c>
      <c r="K22" s="5">
        <v>300</v>
      </c>
      <c r="L22" s="19">
        <f t="shared" si="0"/>
        <v>7905.6100000000006</v>
      </c>
      <c r="N22">
        <f t="shared" si="1"/>
        <v>300</v>
      </c>
      <c r="O22">
        <v>0</v>
      </c>
      <c r="W22">
        <v>300</v>
      </c>
    </row>
    <row r="23" spans="1:29" x14ac:dyDescent="0.35">
      <c r="A23">
        <v>18</v>
      </c>
      <c r="B23">
        <v>0</v>
      </c>
      <c r="C23" s="181">
        <v>45448</v>
      </c>
      <c r="D23" t="s">
        <v>567</v>
      </c>
      <c r="E23" t="s">
        <v>568</v>
      </c>
      <c r="F23" t="s">
        <v>569</v>
      </c>
      <c r="G23" t="s">
        <v>70</v>
      </c>
      <c r="J23">
        <v>150</v>
      </c>
      <c r="K23" s="5">
        <v>150</v>
      </c>
      <c r="L23" s="19">
        <f t="shared" si="0"/>
        <v>7755.6100000000006</v>
      </c>
      <c r="N23">
        <f t="shared" si="1"/>
        <v>150</v>
      </c>
      <c r="O23">
        <v>0</v>
      </c>
      <c r="X23">
        <v>150</v>
      </c>
    </row>
    <row r="24" spans="1:29" x14ac:dyDescent="0.35">
      <c r="A24">
        <v>19</v>
      </c>
      <c r="B24">
        <v>0</v>
      </c>
      <c r="C24" s="181">
        <v>45457</v>
      </c>
      <c r="D24" t="s">
        <v>560</v>
      </c>
      <c r="E24" t="s">
        <v>580</v>
      </c>
      <c r="F24" t="s">
        <v>562</v>
      </c>
      <c r="G24" t="s">
        <v>70</v>
      </c>
      <c r="J24">
        <v>-400</v>
      </c>
      <c r="K24" s="5">
        <v>-400</v>
      </c>
      <c r="L24" s="19">
        <f t="shared" si="0"/>
        <v>8155.6100000000006</v>
      </c>
      <c r="N24">
        <f t="shared" si="1"/>
        <v>-400</v>
      </c>
      <c r="AC24">
        <v>-400</v>
      </c>
    </row>
    <row r="25" spans="1:29" x14ac:dyDescent="0.35">
      <c r="A25">
        <v>20</v>
      </c>
      <c r="B25">
        <v>0</v>
      </c>
      <c r="C25" s="181">
        <v>45460</v>
      </c>
      <c r="D25" t="s">
        <v>534</v>
      </c>
      <c r="E25" t="s">
        <v>570</v>
      </c>
      <c r="F25" t="s">
        <v>571</v>
      </c>
      <c r="G25" t="s">
        <v>70</v>
      </c>
      <c r="J25">
        <v>388</v>
      </c>
      <c r="K25" s="5">
        <v>388</v>
      </c>
      <c r="L25" s="19">
        <f t="shared" si="0"/>
        <v>7767.6100000000006</v>
      </c>
      <c r="N25">
        <f t="shared" si="1"/>
        <v>388</v>
      </c>
      <c r="O25">
        <v>0</v>
      </c>
      <c r="Q25">
        <v>388</v>
      </c>
    </row>
    <row r="26" spans="1:29" x14ac:dyDescent="0.35">
      <c r="A26">
        <v>21</v>
      </c>
      <c r="B26">
        <v>0</v>
      </c>
      <c r="C26" s="181">
        <v>45460</v>
      </c>
      <c r="D26" t="s">
        <v>538</v>
      </c>
      <c r="E26" t="s">
        <v>573</v>
      </c>
      <c r="F26" t="s">
        <v>572</v>
      </c>
      <c r="G26" t="s">
        <v>70</v>
      </c>
      <c r="J26">
        <v>97</v>
      </c>
      <c r="K26" s="5">
        <v>97</v>
      </c>
      <c r="L26" s="19">
        <f t="shared" si="0"/>
        <v>7670.6100000000006</v>
      </c>
      <c r="N26">
        <f t="shared" si="1"/>
        <v>97</v>
      </c>
      <c r="O26">
        <v>0</v>
      </c>
      <c r="Q26">
        <v>97</v>
      </c>
    </row>
    <row r="27" spans="1:29" x14ac:dyDescent="0.35">
      <c r="A27">
        <v>22</v>
      </c>
      <c r="B27">
        <v>0</v>
      </c>
      <c r="C27" s="181">
        <v>45503</v>
      </c>
      <c r="D27" t="s">
        <v>585</v>
      </c>
      <c r="E27" t="s">
        <v>586</v>
      </c>
      <c r="F27" t="s">
        <v>587</v>
      </c>
      <c r="G27" t="s">
        <v>70</v>
      </c>
      <c r="J27">
        <v>539.36</v>
      </c>
      <c r="K27" s="5">
        <v>539.36</v>
      </c>
      <c r="L27" s="19">
        <f t="shared" si="0"/>
        <v>7131.2500000000009</v>
      </c>
      <c r="N27">
        <f t="shared" si="1"/>
        <v>539.36</v>
      </c>
      <c r="O27">
        <v>0</v>
      </c>
      <c r="Q27">
        <v>106.72</v>
      </c>
      <c r="R27">
        <v>432.64</v>
      </c>
    </row>
    <row r="28" spans="1:29" x14ac:dyDescent="0.35">
      <c r="A28">
        <v>23</v>
      </c>
      <c r="B28">
        <v>724594615</v>
      </c>
      <c r="C28" s="181">
        <v>45503</v>
      </c>
      <c r="D28" t="s">
        <v>534</v>
      </c>
      <c r="E28" t="s">
        <v>619</v>
      </c>
      <c r="F28" t="s">
        <v>589</v>
      </c>
      <c r="G28" t="s">
        <v>70</v>
      </c>
      <c r="J28">
        <v>95.12</v>
      </c>
      <c r="K28" s="5"/>
      <c r="L28" s="19">
        <f t="shared" si="0"/>
        <v>7131.2500000000009</v>
      </c>
      <c r="N28">
        <f t="shared" si="1"/>
        <v>95.12</v>
      </c>
      <c r="O28">
        <v>1.83</v>
      </c>
      <c r="T28">
        <v>93.29</v>
      </c>
    </row>
    <row r="29" spans="1:29" x14ac:dyDescent="0.35">
      <c r="A29">
        <v>24</v>
      </c>
      <c r="B29">
        <v>220430231</v>
      </c>
      <c r="C29" s="181">
        <v>45503</v>
      </c>
      <c r="D29" t="s">
        <v>534</v>
      </c>
      <c r="E29" t="s">
        <v>620</v>
      </c>
      <c r="F29" t="s">
        <v>589</v>
      </c>
      <c r="G29" t="s">
        <v>70</v>
      </c>
      <c r="J29">
        <v>11</v>
      </c>
      <c r="K29" s="5">
        <v>106.12</v>
      </c>
      <c r="L29" s="19">
        <f t="shared" si="0"/>
        <v>7025.130000000001</v>
      </c>
      <c r="N29">
        <f t="shared" si="1"/>
        <v>11</v>
      </c>
      <c r="O29">
        <v>4.12</v>
      </c>
      <c r="T29">
        <v>6.88</v>
      </c>
    </row>
    <row r="30" spans="1:29" x14ac:dyDescent="0.35">
      <c r="A30">
        <v>25</v>
      </c>
      <c r="B30">
        <v>0</v>
      </c>
      <c r="C30" s="181">
        <v>45503</v>
      </c>
      <c r="D30" t="s">
        <v>538</v>
      </c>
      <c r="E30" t="s">
        <v>590</v>
      </c>
      <c r="F30" t="s">
        <v>591</v>
      </c>
      <c r="G30" t="s">
        <v>70</v>
      </c>
      <c r="J30">
        <v>75.599999999999994</v>
      </c>
      <c r="K30" s="5">
        <v>75.599999999999994</v>
      </c>
      <c r="L30" s="19">
        <f t="shared" si="0"/>
        <v>6949.5300000000007</v>
      </c>
      <c r="N30">
        <f t="shared" si="1"/>
        <v>75.599999999999994</v>
      </c>
      <c r="O30">
        <v>0</v>
      </c>
      <c r="Q30">
        <v>75.599999999999994</v>
      </c>
    </row>
    <row r="31" spans="1:29" x14ac:dyDescent="0.35">
      <c r="A31">
        <v>26</v>
      </c>
      <c r="B31">
        <v>0</v>
      </c>
      <c r="C31" s="181">
        <v>45503</v>
      </c>
      <c r="D31" t="s">
        <v>534</v>
      </c>
      <c r="E31" t="s">
        <v>592</v>
      </c>
      <c r="F31" t="s">
        <v>593</v>
      </c>
      <c r="G31" t="s">
        <v>70</v>
      </c>
      <c r="J31">
        <v>302.68</v>
      </c>
      <c r="K31" s="5">
        <v>302.68</v>
      </c>
      <c r="L31" s="19">
        <f t="shared" si="0"/>
        <v>6646.85</v>
      </c>
      <c r="N31">
        <f t="shared" si="1"/>
        <v>302.68</v>
      </c>
      <c r="O31">
        <v>0</v>
      </c>
      <c r="Q31">
        <v>302.68</v>
      </c>
    </row>
    <row r="32" spans="1:29" x14ac:dyDescent="0.35">
      <c r="A32">
        <v>27</v>
      </c>
      <c r="B32">
        <v>0</v>
      </c>
      <c r="C32" s="181">
        <v>45503</v>
      </c>
      <c r="D32" t="s">
        <v>594</v>
      </c>
      <c r="E32" t="s">
        <v>595</v>
      </c>
      <c r="F32" t="s">
        <v>596</v>
      </c>
      <c r="G32" t="s">
        <v>70</v>
      </c>
      <c r="J32">
        <v>110.18</v>
      </c>
      <c r="K32" s="5">
        <v>110.18</v>
      </c>
      <c r="L32" s="19">
        <f t="shared" si="0"/>
        <v>6536.67</v>
      </c>
      <c r="N32">
        <f t="shared" si="1"/>
        <v>110.18</v>
      </c>
      <c r="O32">
        <v>0</v>
      </c>
      <c r="V32">
        <v>110.18</v>
      </c>
    </row>
    <row r="33" spans="1:34" x14ac:dyDescent="0.35">
      <c r="A33">
        <v>28</v>
      </c>
      <c r="B33">
        <v>365608576</v>
      </c>
      <c r="C33" s="181">
        <v>45503</v>
      </c>
      <c r="D33" t="s">
        <v>597</v>
      </c>
      <c r="E33" t="s">
        <v>598</v>
      </c>
      <c r="F33" t="s">
        <v>599</v>
      </c>
      <c r="G33" t="s">
        <v>70</v>
      </c>
      <c r="J33">
        <v>12.59</v>
      </c>
      <c r="K33" s="5">
        <v>12.59</v>
      </c>
      <c r="L33" s="19">
        <f t="shared" si="0"/>
        <v>6524.08</v>
      </c>
      <c r="N33">
        <f t="shared" si="1"/>
        <v>12.59</v>
      </c>
      <c r="O33">
        <v>2.1</v>
      </c>
      <c r="AH33">
        <v>10.49</v>
      </c>
    </row>
    <row r="34" spans="1:34" x14ac:dyDescent="0.35">
      <c r="A34">
        <v>29</v>
      </c>
      <c r="B34">
        <v>0</v>
      </c>
      <c r="C34" s="181">
        <v>45524</v>
      </c>
      <c r="D34" t="s">
        <v>538</v>
      </c>
      <c r="E34" t="s">
        <v>600</v>
      </c>
      <c r="F34" t="s">
        <v>601</v>
      </c>
      <c r="G34" t="s">
        <v>70</v>
      </c>
      <c r="J34">
        <v>91.6</v>
      </c>
      <c r="K34" s="5">
        <v>91.6</v>
      </c>
      <c r="L34" s="19">
        <f t="shared" si="0"/>
        <v>6432.48</v>
      </c>
      <c r="N34">
        <f t="shared" si="1"/>
        <v>91.6</v>
      </c>
      <c r="O34">
        <v>0</v>
      </c>
      <c r="Q34">
        <v>91.6</v>
      </c>
    </row>
    <row r="35" spans="1:34" x14ac:dyDescent="0.35">
      <c r="A35">
        <v>30</v>
      </c>
      <c r="B35">
        <v>0</v>
      </c>
      <c r="C35" s="181">
        <v>45524</v>
      </c>
      <c r="D35" t="s">
        <v>585</v>
      </c>
      <c r="E35" t="s">
        <v>602</v>
      </c>
      <c r="F35" t="s">
        <v>603</v>
      </c>
      <c r="G35" t="s">
        <v>70</v>
      </c>
      <c r="J35">
        <v>134.84</v>
      </c>
      <c r="K35" s="5">
        <v>134.84</v>
      </c>
      <c r="L35" s="19">
        <f t="shared" si="0"/>
        <v>6297.6399999999994</v>
      </c>
      <c r="N35">
        <f t="shared" si="1"/>
        <v>134.84</v>
      </c>
      <c r="O35">
        <v>0</v>
      </c>
      <c r="Q35">
        <v>26.68</v>
      </c>
      <c r="R35">
        <v>108.16</v>
      </c>
    </row>
    <row r="36" spans="1:34" x14ac:dyDescent="0.35">
      <c r="A36">
        <v>31</v>
      </c>
      <c r="B36">
        <v>0</v>
      </c>
      <c r="C36" s="181">
        <v>45524</v>
      </c>
      <c r="D36" t="s">
        <v>534</v>
      </c>
      <c r="E36" t="s">
        <v>604</v>
      </c>
      <c r="F36" t="s">
        <v>605</v>
      </c>
      <c r="G36" t="s">
        <v>70</v>
      </c>
      <c r="J36">
        <v>366.72</v>
      </c>
      <c r="K36" s="5">
        <v>366.72</v>
      </c>
      <c r="L36" s="19">
        <f t="shared" si="0"/>
        <v>5930.9199999999992</v>
      </c>
      <c r="N36">
        <f t="shared" si="1"/>
        <v>366.72</v>
      </c>
      <c r="O36">
        <v>0</v>
      </c>
      <c r="Q36">
        <v>366.72</v>
      </c>
    </row>
    <row r="37" spans="1:34" x14ac:dyDescent="0.35">
      <c r="A37">
        <v>32</v>
      </c>
      <c r="B37">
        <v>0</v>
      </c>
      <c r="C37" s="181">
        <v>45547</v>
      </c>
      <c r="D37" t="s">
        <v>538</v>
      </c>
      <c r="E37" t="s">
        <v>615</v>
      </c>
      <c r="F37" t="s">
        <v>616</v>
      </c>
      <c r="G37" t="s">
        <v>70</v>
      </c>
      <c r="I37">
        <v>2085.88</v>
      </c>
      <c r="K37" s="5"/>
      <c r="L37" s="19">
        <f t="shared" si="0"/>
        <v>8016.7999999999993</v>
      </c>
      <c r="N37">
        <f t="shared" si="1"/>
        <v>0</v>
      </c>
    </row>
    <row r="38" spans="1:34" x14ac:dyDescent="0.35">
      <c r="A38">
        <v>33</v>
      </c>
      <c r="B38">
        <v>0</v>
      </c>
      <c r="C38" s="181">
        <v>45547</v>
      </c>
      <c r="D38" t="s">
        <v>534</v>
      </c>
      <c r="E38" t="s">
        <v>606</v>
      </c>
      <c r="F38" t="s">
        <v>607</v>
      </c>
      <c r="G38" t="s">
        <v>70</v>
      </c>
      <c r="J38">
        <v>366.72</v>
      </c>
      <c r="K38" s="5">
        <v>366.72</v>
      </c>
      <c r="L38" s="19">
        <f t="shared" si="0"/>
        <v>7650.079999999999</v>
      </c>
      <c r="N38">
        <f t="shared" si="1"/>
        <v>366.72</v>
      </c>
      <c r="O38">
        <v>0</v>
      </c>
      <c r="Q38">
        <v>366.72</v>
      </c>
    </row>
    <row r="39" spans="1:34" x14ac:dyDescent="0.35">
      <c r="A39">
        <v>34</v>
      </c>
      <c r="B39">
        <v>0</v>
      </c>
      <c r="C39" s="181">
        <v>45547</v>
      </c>
      <c r="D39" t="s">
        <v>538</v>
      </c>
      <c r="E39" t="s">
        <v>608</v>
      </c>
      <c r="F39" t="s">
        <v>609</v>
      </c>
      <c r="G39" t="s">
        <v>70</v>
      </c>
      <c r="J39">
        <v>91.6</v>
      </c>
      <c r="K39" s="5">
        <v>91.6</v>
      </c>
      <c r="L39" s="19">
        <f t="shared" si="0"/>
        <v>7558.4799999999987</v>
      </c>
      <c r="N39">
        <f t="shared" si="1"/>
        <v>91.6</v>
      </c>
      <c r="O39">
        <v>0</v>
      </c>
      <c r="Q39">
        <v>91.6</v>
      </c>
    </row>
    <row r="40" spans="1:34" x14ac:dyDescent="0.35">
      <c r="A40">
        <v>35</v>
      </c>
      <c r="B40">
        <v>0</v>
      </c>
      <c r="C40" s="181">
        <v>45547</v>
      </c>
      <c r="D40" t="s">
        <v>585</v>
      </c>
      <c r="E40" t="s">
        <v>610</v>
      </c>
      <c r="F40" t="s">
        <v>611</v>
      </c>
      <c r="G40" t="s">
        <v>70</v>
      </c>
      <c r="J40">
        <v>134.84</v>
      </c>
      <c r="K40" s="5">
        <v>134.84</v>
      </c>
      <c r="L40" s="19">
        <f t="shared" si="0"/>
        <v>7423.6399999999985</v>
      </c>
      <c r="N40">
        <f t="shared" si="1"/>
        <v>134.84</v>
      </c>
      <c r="O40">
        <v>0</v>
      </c>
      <c r="Q40">
        <v>26.68</v>
      </c>
      <c r="R40">
        <v>108.16</v>
      </c>
    </row>
    <row r="41" spans="1:34" x14ac:dyDescent="0.35">
      <c r="A41">
        <v>36</v>
      </c>
      <c r="B41">
        <v>0</v>
      </c>
      <c r="C41" s="181">
        <v>45547</v>
      </c>
      <c r="D41" t="s">
        <v>612</v>
      </c>
      <c r="E41" t="s">
        <v>613</v>
      </c>
      <c r="F41" t="s">
        <v>614</v>
      </c>
      <c r="G41" t="s">
        <v>70</v>
      </c>
      <c r="J41">
        <v>4238.8</v>
      </c>
      <c r="K41" s="5">
        <v>4238.8</v>
      </c>
      <c r="L41" s="19">
        <f t="shared" si="0"/>
        <v>3184.8399999999983</v>
      </c>
      <c r="N41">
        <f t="shared" si="1"/>
        <v>4238.8</v>
      </c>
      <c r="O41">
        <v>0</v>
      </c>
      <c r="AC41">
        <v>4238.8</v>
      </c>
    </row>
    <row r="42" spans="1:34" x14ac:dyDescent="0.35">
      <c r="A42">
        <v>37</v>
      </c>
      <c r="B42">
        <v>724594615</v>
      </c>
      <c r="C42" s="181">
        <v>45547</v>
      </c>
      <c r="D42" t="s">
        <v>534</v>
      </c>
      <c r="E42" t="s">
        <v>617</v>
      </c>
      <c r="F42" t="s">
        <v>618</v>
      </c>
      <c r="G42" t="s">
        <v>70</v>
      </c>
      <c r="J42">
        <v>95.12</v>
      </c>
      <c r="K42" s="5">
        <v>95.12</v>
      </c>
      <c r="L42" s="19">
        <f t="shared" si="0"/>
        <v>3089.7199999999984</v>
      </c>
      <c r="N42">
        <f t="shared" ref="N42:N73" si="2">SUM(O42:AJ42)</f>
        <v>95.12</v>
      </c>
      <c r="O42">
        <v>4.12</v>
      </c>
      <c r="T42">
        <v>91</v>
      </c>
    </row>
    <row r="43" spans="1:34" x14ac:dyDescent="0.35">
      <c r="A43">
        <v>38</v>
      </c>
      <c r="B43">
        <v>0</v>
      </c>
      <c r="C43" s="181">
        <v>45575</v>
      </c>
      <c r="D43" t="s">
        <v>538</v>
      </c>
      <c r="E43" t="s">
        <v>639</v>
      </c>
      <c r="F43" t="s">
        <v>638</v>
      </c>
      <c r="G43" t="s">
        <v>70</v>
      </c>
      <c r="J43">
        <v>91.8</v>
      </c>
      <c r="K43" s="5">
        <v>91.8</v>
      </c>
      <c r="L43" s="19">
        <f t="shared" si="0"/>
        <v>2997.9199999999983</v>
      </c>
      <c r="N43">
        <f t="shared" si="2"/>
        <v>91.8</v>
      </c>
      <c r="O43">
        <v>0</v>
      </c>
      <c r="Q43">
        <v>91.8</v>
      </c>
    </row>
    <row r="44" spans="1:34" x14ac:dyDescent="0.35">
      <c r="A44">
        <v>39</v>
      </c>
      <c r="B44">
        <v>0</v>
      </c>
      <c r="C44" s="181">
        <v>45575</v>
      </c>
      <c r="D44" t="s">
        <v>534</v>
      </c>
      <c r="E44" t="s">
        <v>637</v>
      </c>
      <c r="F44" t="s">
        <v>640</v>
      </c>
      <c r="G44" t="s">
        <v>70</v>
      </c>
      <c r="J44">
        <v>366.52</v>
      </c>
      <c r="K44" s="5">
        <v>366.52</v>
      </c>
      <c r="L44" s="19">
        <f t="shared" si="0"/>
        <v>2631.3999999999983</v>
      </c>
      <c r="N44">
        <f t="shared" si="2"/>
        <v>366.52</v>
      </c>
      <c r="O44">
        <v>0</v>
      </c>
      <c r="Q44">
        <v>366.52</v>
      </c>
    </row>
    <row r="45" spans="1:34" x14ac:dyDescent="0.35">
      <c r="A45">
        <v>40</v>
      </c>
      <c r="B45">
        <v>232555575</v>
      </c>
      <c r="C45" s="181">
        <v>45575</v>
      </c>
      <c r="D45" t="s">
        <v>543</v>
      </c>
      <c r="E45" t="s">
        <v>641</v>
      </c>
      <c r="F45" t="s">
        <v>642</v>
      </c>
      <c r="G45" t="s">
        <v>70</v>
      </c>
      <c r="J45">
        <v>66</v>
      </c>
      <c r="K45" s="5">
        <v>66</v>
      </c>
      <c r="L45" s="19">
        <f t="shared" si="0"/>
        <v>2565.3999999999983</v>
      </c>
      <c r="N45">
        <f t="shared" si="2"/>
        <v>66</v>
      </c>
      <c r="O45">
        <v>11</v>
      </c>
      <c r="AG45">
        <v>55</v>
      </c>
    </row>
    <row r="46" spans="1:34" x14ac:dyDescent="0.35">
      <c r="A46">
        <v>41</v>
      </c>
      <c r="B46">
        <v>0</v>
      </c>
      <c r="C46" s="181">
        <v>45579</v>
      </c>
      <c r="D46" t="s">
        <v>585</v>
      </c>
      <c r="E46" t="s">
        <v>643</v>
      </c>
      <c r="F46" t="s">
        <v>644</v>
      </c>
      <c r="G46" t="s">
        <v>70</v>
      </c>
      <c r="J46">
        <v>134.84</v>
      </c>
      <c r="K46" s="5">
        <v>134.84</v>
      </c>
      <c r="L46" s="19">
        <f t="shared" si="0"/>
        <v>2430.5599999999981</v>
      </c>
      <c r="N46">
        <f t="shared" si="2"/>
        <v>134.84</v>
      </c>
      <c r="O46">
        <v>0</v>
      </c>
      <c r="Q46">
        <v>26.68</v>
      </c>
      <c r="R46">
        <v>108.16</v>
      </c>
    </row>
    <row r="47" spans="1:34" x14ac:dyDescent="0.35">
      <c r="A47">
        <v>45</v>
      </c>
      <c r="B47">
        <v>0</v>
      </c>
      <c r="C47" s="181">
        <v>45608</v>
      </c>
      <c r="D47" t="s">
        <v>574</v>
      </c>
      <c r="E47" t="s">
        <v>650</v>
      </c>
      <c r="F47" t="s">
        <v>651</v>
      </c>
      <c r="G47" t="s">
        <v>70</v>
      </c>
      <c r="H47" s="5">
        <v>5000</v>
      </c>
      <c r="L47" s="19">
        <f t="shared" si="0"/>
        <v>7430.5599999999977</v>
      </c>
      <c r="N47">
        <f t="shared" si="2"/>
        <v>0</v>
      </c>
    </row>
    <row r="48" spans="1:34" x14ac:dyDescent="0.35">
      <c r="A48">
        <v>46</v>
      </c>
      <c r="B48">
        <v>0</v>
      </c>
      <c r="C48" s="181">
        <v>45601</v>
      </c>
      <c r="D48" t="s">
        <v>577</v>
      </c>
      <c r="E48" t="s">
        <v>653</v>
      </c>
      <c r="F48" t="s">
        <v>652</v>
      </c>
      <c r="G48" t="s">
        <v>70</v>
      </c>
      <c r="I48" s="5">
        <v>867.46</v>
      </c>
      <c r="L48" s="19">
        <f t="shared" si="0"/>
        <v>8298.0199999999968</v>
      </c>
      <c r="N48">
        <f t="shared" si="2"/>
        <v>0</v>
      </c>
    </row>
    <row r="49" spans="1:36" x14ac:dyDescent="0.35">
      <c r="A49">
        <v>47</v>
      </c>
      <c r="B49">
        <v>0</v>
      </c>
      <c r="C49" s="181">
        <v>45610</v>
      </c>
      <c r="D49" t="s">
        <v>574</v>
      </c>
      <c r="E49" t="s">
        <v>655</v>
      </c>
      <c r="F49" t="s">
        <v>656</v>
      </c>
      <c r="G49" t="s">
        <v>70</v>
      </c>
      <c r="H49" s="5">
        <v>25000</v>
      </c>
      <c r="I49" s="5">
        <v>441.1</v>
      </c>
      <c r="L49" s="19">
        <f t="shared" si="0"/>
        <v>33739.119999999995</v>
      </c>
      <c r="N49">
        <f t="shared" si="2"/>
        <v>0</v>
      </c>
      <c r="O49">
        <v>0</v>
      </c>
    </row>
    <row r="50" spans="1:36" x14ac:dyDescent="0.35">
      <c r="A50">
        <v>48</v>
      </c>
      <c r="B50">
        <v>0</v>
      </c>
      <c r="C50" s="181">
        <v>45610</v>
      </c>
      <c r="D50" t="s">
        <v>534</v>
      </c>
      <c r="E50" t="s">
        <v>657</v>
      </c>
      <c r="F50" t="s">
        <v>658</v>
      </c>
      <c r="G50" t="s">
        <v>70</v>
      </c>
      <c r="J50">
        <v>460.5</v>
      </c>
      <c r="K50" s="5">
        <v>460.5</v>
      </c>
      <c r="L50" s="19">
        <f t="shared" si="0"/>
        <v>33278.619999999995</v>
      </c>
      <c r="N50">
        <f t="shared" si="2"/>
        <v>460.5</v>
      </c>
      <c r="O50">
        <v>0</v>
      </c>
      <c r="Q50">
        <v>460.5</v>
      </c>
    </row>
    <row r="51" spans="1:36" x14ac:dyDescent="0.35">
      <c r="A51">
        <v>49</v>
      </c>
      <c r="B51">
        <v>0</v>
      </c>
      <c r="C51" s="181">
        <v>45610</v>
      </c>
      <c r="D51" t="s">
        <v>538</v>
      </c>
      <c r="E51" t="s">
        <v>659</v>
      </c>
      <c r="F51" t="s">
        <v>660</v>
      </c>
      <c r="G51" t="s">
        <v>70</v>
      </c>
      <c r="J51">
        <v>115</v>
      </c>
      <c r="K51" s="5">
        <v>115</v>
      </c>
      <c r="L51" s="19">
        <f t="shared" si="0"/>
        <v>33163.619999999995</v>
      </c>
      <c r="N51">
        <f t="shared" si="2"/>
        <v>115</v>
      </c>
      <c r="O51">
        <v>0</v>
      </c>
      <c r="Q51">
        <v>115</v>
      </c>
    </row>
    <row r="52" spans="1:36" x14ac:dyDescent="0.35">
      <c r="A52">
        <v>50</v>
      </c>
      <c r="B52">
        <v>0</v>
      </c>
      <c r="C52" s="181">
        <v>45610</v>
      </c>
      <c r="D52" t="s">
        <v>585</v>
      </c>
      <c r="E52" t="s">
        <v>661</v>
      </c>
      <c r="F52" t="s">
        <v>662</v>
      </c>
      <c r="G52" t="s">
        <v>70</v>
      </c>
      <c r="J52">
        <v>169.31</v>
      </c>
      <c r="K52" s="5">
        <v>169.31</v>
      </c>
      <c r="L52" s="19">
        <f t="shared" si="0"/>
        <v>32994.31</v>
      </c>
      <c r="N52">
        <f t="shared" si="2"/>
        <v>169.31</v>
      </c>
      <c r="O52">
        <v>0</v>
      </c>
      <c r="Q52">
        <v>33.5</v>
      </c>
      <c r="R52">
        <v>135.81</v>
      </c>
    </row>
    <row r="53" spans="1:36" x14ac:dyDescent="0.35">
      <c r="A53">
        <v>51</v>
      </c>
      <c r="B53">
        <v>724594615</v>
      </c>
      <c r="C53" s="181">
        <v>45621</v>
      </c>
      <c r="D53" t="s">
        <v>534</v>
      </c>
      <c r="E53" t="s">
        <v>663</v>
      </c>
      <c r="F53" t="s">
        <v>664</v>
      </c>
      <c r="G53" t="s">
        <v>70</v>
      </c>
      <c r="J53">
        <v>95.12</v>
      </c>
      <c r="L53" s="19">
        <f t="shared" si="0"/>
        <v>32994.31</v>
      </c>
      <c r="N53">
        <f t="shared" si="2"/>
        <v>95.12</v>
      </c>
      <c r="T53">
        <v>95.12</v>
      </c>
    </row>
    <row r="54" spans="1:36" x14ac:dyDescent="0.35">
      <c r="A54">
        <v>52</v>
      </c>
      <c r="B54">
        <v>811160289</v>
      </c>
      <c r="C54" s="181">
        <v>45621</v>
      </c>
      <c r="D54" t="s">
        <v>534</v>
      </c>
      <c r="E54" t="s">
        <v>665</v>
      </c>
      <c r="F54" t="s">
        <v>664</v>
      </c>
      <c r="G54" t="s">
        <v>70</v>
      </c>
      <c r="J54">
        <v>13</v>
      </c>
      <c r="K54" s="5">
        <f>SUM(J53:J54)</f>
        <v>108.12</v>
      </c>
      <c r="L54" s="19">
        <f t="shared" si="0"/>
        <v>32886.189999999995</v>
      </c>
      <c r="N54">
        <f t="shared" si="2"/>
        <v>13</v>
      </c>
      <c r="O54">
        <v>2.17</v>
      </c>
      <c r="T54">
        <v>10.83</v>
      </c>
    </row>
    <row r="55" spans="1:36" x14ac:dyDescent="0.35">
      <c r="A55">
        <v>53</v>
      </c>
      <c r="C55" s="181">
        <v>45630</v>
      </c>
      <c r="D55" t="s">
        <v>574</v>
      </c>
      <c r="E55" t="s">
        <v>575</v>
      </c>
      <c r="F55" t="s">
        <v>675</v>
      </c>
      <c r="G55" t="s">
        <v>70</v>
      </c>
      <c r="H55" s="5">
        <v>-25000</v>
      </c>
      <c r="L55" s="19">
        <f t="shared" si="0"/>
        <v>7886.1899999999951</v>
      </c>
      <c r="N55">
        <f t="shared" si="2"/>
        <v>0</v>
      </c>
      <c r="O55">
        <v>0</v>
      </c>
    </row>
    <row r="56" spans="1:36" x14ac:dyDescent="0.35">
      <c r="A56">
        <v>54</v>
      </c>
      <c r="C56" s="181">
        <v>45635</v>
      </c>
      <c r="D56" t="s">
        <v>534</v>
      </c>
      <c r="E56" t="s">
        <v>667</v>
      </c>
      <c r="F56" t="s">
        <v>666</v>
      </c>
      <c r="G56" t="s">
        <v>70</v>
      </c>
      <c r="J56">
        <v>378.37</v>
      </c>
      <c r="K56" s="5">
        <v>378.37</v>
      </c>
      <c r="L56" s="19">
        <f t="shared" si="0"/>
        <v>7507.8199999999952</v>
      </c>
      <c r="N56">
        <f t="shared" si="2"/>
        <v>378.37</v>
      </c>
      <c r="O56">
        <v>0</v>
      </c>
      <c r="Q56">
        <v>378.37</v>
      </c>
    </row>
    <row r="57" spans="1:36" x14ac:dyDescent="0.35">
      <c r="A57">
        <v>55</v>
      </c>
      <c r="C57" s="181">
        <v>45635</v>
      </c>
      <c r="D57" t="s">
        <v>538</v>
      </c>
      <c r="E57" t="s">
        <v>668</v>
      </c>
      <c r="F57" t="s">
        <v>669</v>
      </c>
      <c r="G57" t="s">
        <v>70</v>
      </c>
      <c r="J57">
        <v>94.6</v>
      </c>
      <c r="K57" s="5">
        <v>94.6</v>
      </c>
      <c r="L57" s="19">
        <f t="shared" si="0"/>
        <v>7413.2199999999948</v>
      </c>
      <c r="N57">
        <f t="shared" si="2"/>
        <v>94.6</v>
      </c>
      <c r="O57">
        <v>0</v>
      </c>
      <c r="Q57">
        <v>94.6</v>
      </c>
    </row>
    <row r="58" spans="1:36" x14ac:dyDescent="0.35">
      <c r="A58">
        <v>56</v>
      </c>
      <c r="C58" s="181">
        <v>45635</v>
      </c>
      <c r="D58" t="s">
        <v>585</v>
      </c>
      <c r="E58" t="s">
        <v>670</v>
      </c>
      <c r="F58" t="s">
        <v>671</v>
      </c>
      <c r="G58" t="s">
        <v>70</v>
      </c>
      <c r="J58">
        <v>139.13999999999999</v>
      </c>
      <c r="K58" s="5">
        <v>139.13999999999999</v>
      </c>
      <c r="L58" s="19">
        <f t="shared" si="0"/>
        <v>7274.0799999999945</v>
      </c>
      <c r="N58">
        <f t="shared" si="2"/>
        <v>139.13999999999999</v>
      </c>
      <c r="O58">
        <v>0</v>
      </c>
      <c r="Q58">
        <v>27.53</v>
      </c>
      <c r="R58">
        <v>111.61</v>
      </c>
    </row>
    <row r="59" spans="1:36" x14ac:dyDescent="0.35">
      <c r="A59">
        <v>57</v>
      </c>
      <c r="C59" s="181">
        <v>45637</v>
      </c>
      <c r="D59" t="s">
        <v>672</v>
      </c>
      <c r="E59" t="s">
        <v>673</v>
      </c>
      <c r="F59" t="s">
        <v>674</v>
      </c>
      <c r="G59" t="s">
        <v>70</v>
      </c>
      <c r="J59">
        <v>35</v>
      </c>
      <c r="K59" s="5">
        <v>35</v>
      </c>
      <c r="L59" s="19">
        <f t="shared" si="0"/>
        <v>7239.0799999999945</v>
      </c>
      <c r="N59">
        <f t="shared" si="2"/>
        <v>35</v>
      </c>
      <c r="O59">
        <v>0</v>
      </c>
      <c r="T59">
        <v>35</v>
      </c>
    </row>
    <row r="60" spans="1:36" x14ac:dyDescent="0.35">
      <c r="A60">
        <v>58</v>
      </c>
      <c r="B60">
        <v>724594615</v>
      </c>
      <c r="C60" s="181">
        <v>45666</v>
      </c>
      <c r="D60" t="s">
        <v>534</v>
      </c>
      <c r="E60" t="s">
        <v>713</v>
      </c>
      <c r="F60" t="s">
        <v>691</v>
      </c>
      <c r="G60" t="s">
        <v>70</v>
      </c>
      <c r="J60">
        <v>95.12</v>
      </c>
      <c r="K60" s="5">
        <v>95.12</v>
      </c>
      <c r="L60" s="19">
        <f t="shared" si="0"/>
        <v>7143.9599999999946</v>
      </c>
      <c r="N60">
        <f t="shared" si="2"/>
        <v>95.12</v>
      </c>
      <c r="O60">
        <v>2.06</v>
      </c>
      <c r="T60">
        <v>93.06</v>
      </c>
    </row>
    <row r="61" spans="1:36" x14ac:dyDescent="0.35">
      <c r="A61">
        <v>59</v>
      </c>
      <c r="B61">
        <v>673803912</v>
      </c>
      <c r="C61" s="181">
        <v>45666</v>
      </c>
      <c r="D61" t="s">
        <v>714</v>
      </c>
      <c r="E61" t="s">
        <v>715</v>
      </c>
      <c r="F61" t="s">
        <v>693</v>
      </c>
      <c r="G61" t="s">
        <v>70</v>
      </c>
      <c r="J61">
        <v>210</v>
      </c>
      <c r="K61" s="5">
        <v>210</v>
      </c>
      <c r="L61" s="19">
        <f t="shared" si="0"/>
        <v>6933.9599999999946</v>
      </c>
      <c r="N61">
        <f t="shared" si="2"/>
        <v>210</v>
      </c>
      <c r="O61">
        <v>35</v>
      </c>
      <c r="AJ61">
        <v>175</v>
      </c>
    </row>
    <row r="62" spans="1:36" x14ac:dyDescent="0.35">
      <c r="A62">
        <v>60</v>
      </c>
      <c r="B62">
        <v>371617690</v>
      </c>
      <c r="C62" s="181">
        <v>45666</v>
      </c>
      <c r="D62" t="s">
        <v>716</v>
      </c>
      <c r="E62" t="s">
        <v>717</v>
      </c>
      <c r="F62" t="s">
        <v>695</v>
      </c>
      <c r="G62" t="s">
        <v>70</v>
      </c>
      <c r="J62">
        <v>232.08</v>
      </c>
      <c r="K62" s="5">
        <v>232.08</v>
      </c>
      <c r="L62" s="19">
        <f t="shared" si="0"/>
        <v>6701.8799999999947</v>
      </c>
      <c r="N62">
        <f t="shared" si="2"/>
        <v>232.08</v>
      </c>
      <c r="O62">
        <v>38.68</v>
      </c>
      <c r="AG62">
        <v>193.4</v>
      </c>
    </row>
    <row r="63" spans="1:36" x14ac:dyDescent="0.35">
      <c r="A63">
        <v>61</v>
      </c>
      <c r="C63" s="181">
        <v>45671</v>
      </c>
      <c r="D63" t="s">
        <v>534</v>
      </c>
      <c r="E63" t="s">
        <v>690</v>
      </c>
      <c r="F63" t="s">
        <v>697</v>
      </c>
      <c r="G63" t="s">
        <v>70</v>
      </c>
      <c r="J63">
        <v>378.37</v>
      </c>
      <c r="K63" s="5">
        <v>378.37</v>
      </c>
      <c r="L63" s="19">
        <f t="shared" si="0"/>
        <v>6323.5099999999948</v>
      </c>
      <c r="N63">
        <f t="shared" si="2"/>
        <v>378.37</v>
      </c>
      <c r="O63">
        <v>0</v>
      </c>
      <c r="Q63">
        <v>378.37</v>
      </c>
    </row>
    <row r="64" spans="1:36" x14ac:dyDescent="0.35">
      <c r="A64">
        <v>62</v>
      </c>
      <c r="C64" s="181">
        <v>45671</v>
      </c>
      <c r="D64" t="s">
        <v>538</v>
      </c>
      <c r="E64" t="s">
        <v>692</v>
      </c>
      <c r="F64" t="s">
        <v>698</v>
      </c>
      <c r="G64" t="s">
        <v>70</v>
      </c>
      <c r="J64">
        <v>94.6</v>
      </c>
      <c r="K64" s="5">
        <v>94.6</v>
      </c>
      <c r="L64" s="19">
        <f t="shared" si="0"/>
        <v>6228.9099999999944</v>
      </c>
      <c r="N64">
        <f t="shared" si="2"/>
        <v>94.6</v>
      </c>
      <c r="O64">
        <v>0</v>
      </c>
      <c r="Q64">
        <v>94.6</v>
      </c>
    </row>
    <row r="65" spans="1:35" x14ac:dyDescent="0.35">
      <c r="A65">
        <v>63</v>
      </c>
      <c r="C65" s="181">
        <v>45671</v>
      </c>
      <c r="D65" t="s">
        <v>585</v>
      </c>
      <c r="E65" t="s">
        <v>694</v>
      </c>
      <c r="F65" t="s">
        <v>701</v>
      </c>
      <c r="G65" t="s">
        <v>70</v>
      </c>
      <c r="J65">
        <v>139.13999999999999</v>
      </c>
      <c r="K65" s="5">
        <v>139.13999999999999</v>
      </c>
      <c r="L65" s="19">
        <f t="shared" si="0"/>
        <v>6089.7699999999941</v>
      </c>
      <c r="N65">
        <f t="shared" si="2"/>
        <v>139.13999999999999</v>
      </c>
      <c r="O65">
        <v>0</v>
      </c>
      <c r="Q65">
        <v>27.53</v>
      </c>
      <c r="R65">
        <v>111.61</v>
      </c>
    </row>
    <row r="66" spans="1:35" x14ac:dyDescent="0.35">
      <c r="A66">
        <v>64</v>
      </c>
      <c r="C66" s="181">
        <v>45706</v>
      </c>
      <c r="D66" t="s">
        <v>534</v>
      </c>
      <c r="E66" t="s">
        <v>696</v>
      </c>
      <c r="F66" t="s">
        <v>703</v>
      </c>
      <c r="G66" t="s">
        <v>70</v>
      </c>
      <c r="J66">
        <v>378.37</v>
      </c>
      <c r="K66" s="5">
        <v>378.37</v>
      </c>
      <c r="L66" s="19">
        <f t="shared" si="0"/>
        <v>5711.3999999999942</v>
      </c>
      <c r="N66">
        <f t="shared" si="2"/>
        <v>378.37</v>
      </c>
      <c r="O66">
        <v>0</v>
      </c>
      <c r="Q66">
        <v>378.37</v>
      </c>
    </row>
    <row r="67" spans="1:35" x14ac:dyDescent="0.35">
      <c r="A67">
        <v>65</v>
      </c>
      <c r="C67" s="181">
        <v>45706</v>
      </c>
      <c r="D67" t="s">
        <v>538</v>
      </c>
      <c r="E67" t="s">
        <v>699</v>
      </c>
      <c r="F67" t="s">
        <v>705</v>
      </c>
      <c r="G67" t="s">
        <v>70</v>
      </c>
      <c r="J67">
        <v>94.6</v>
      </c>
      <c r="K67" s="5">
        <v>94.6</v>
      </c>
      <c r="L67" s="19">
        <f t="shared" si="0"/>
        <v>5616.7999999999938</v>
      </c>
      <c r="N67">
        <f t="shared" si="2"/>
        <v>94.6</v>
      </c>
      <c r="O67">
        <v>0</v>
      </c>
      <c r="Q67">
        <v>94.6</v>
      </c>
    </row>
    <row r="68" spans="1:35" x14ac:dyDescent="0.35">
      <c r="A68">
        <v>66</v>
      </c>
      <c r="C68" s="181">
        <v>45706</v>
      </c>
      <c r="D68" t="s">
        <v>585</v>
      </c>
      <c r="E68" t="s">
        <v>700</v>
      </c>
      <c r="F68" t="s">
        <v>708</v>
      </c>
      <c r="G68" t="s">
        <v>70</v>
      </c>
      <c r="J68">
        <v>139.13999999999999</v>
      </c>
      <c r="K68" s="5">
        <v>139.13999999999999</v>
      </c>
      <c r="L68" s="19">
        <f t="shared" si="0"/>
        <v>5477.6599999999935</v>
      </c>
      <c r="N68">
        <f t="shared" si="2"/>
        <v>139.13999999999999</v>
      </c>
      <c r="O68">
        <v>0</v>
      </c>
      <c r="Q68">
        <v>27.53</v>
      </c>
      <c r="R68">
        <v>111.61</v>
      </c>
    </row>
    <row r="69" spans="1:35" x14ac:dyDescent="0.35">
      <c r="A69">
        <v>67</v>
      </c>
      <c r="C69" s="181">
        <v>45729</v>
      </c>
      <c r="D69" t="s">
        <v>557</v>
      </c>
      <c r="E69" t="s">
        <v>702</v>
      </c>
      <c r="F69" t="s">
        <v>711</v>
      </c>
      <c r="G69" t="s">
        <v>70</v>
      </c>
      <c r="J69">
        <v>50.4</v>
      </c>
      <c r="K69" s="5">
        <v>50.4</v>
      </c>
      <c r="L69" s="19">
        <f t="shared" si="0"/>
        <v>5427.2599999999939</v>
      </c>
      <c r="N69">
        <f t="shared" si="2"/>
        <v>50.4</v>
      </c>
      <c r="O69">
        <v>0</v>
      </c>
      <c r="T69">
        <v>50.4</v>
      </c>
    </row>
    <row r="70" spans="1:35" x14ac:dyDescent="0.35">
      <c r="A70">
        <v>68</v>
      </c>
      <c r="C70" s="181">
        <v>45729</v>
      </c>
      <c r="D70" t="s">
        <v>594</v>
      </c>
      <c r="E70" t="s">
        <v>704</v>
      </c>
      <c r="F70" t="s">
        <v>712</v>
      </c>
      <c r="G70" t="s">
        <v>70</v>
      </c>
      <c r="J70">
        <v>60</v>
      </c>
      <c r="K70" s="5">
        <v>60</v>
      </c>
      <c r="L70" s="19">
        <f t="shared" si="0"/>
        <v>5367.2599999999939</v>
      </c>
      <c r="N70">
        <f t="shared" si="2"/>
        <v>60</v>
      </c>
      <c r="O70">
        <v>0</v>
      </c>
      <c r="AD70">
        <v>60</v>
      </c>
    </row>
    <row r="71" spans="1:35" x14ac:dyDescent="0.35">
      <c r="A71">
        <v>69</v>
      </c>
      <c r="C71" s="181">
        <v>45729</v>
      </c>
      <c r="D71" t="s">
        <v>706</v>
      </c>
      <c r="E71" t="s">
        <v>707</v>
      </c>
      <c r="F71" t="s">
        <v>718</v>
      </c>
      <c r="G71" t="s">
        <v>70</v>
      </c>
      <c r="J71">
        <v>250</v>
      </c>
      <c r="K71" s="5">
        <v>250</v>
      </c>
      <c r="L71" s="19">
        <f t="shared" si="0"/>
        <v>5117.2599999999939</v>
      </c>
      <c r="N71">
        <f t="shared" si="2"/>
        <v>250</v>
      </c>
      <c r="O71">
        <v>0</v>
      </c>
      <c r="AC71">
        <v>250</v>
      </c>
    </row>
    <row r="72" spans="1:35" x14ac:dyDescent="0.35">
      <c r="A72">
        <v>70</v>
      </c>
      <c r="C72" s="181">
        <v>45729</v>
      </c>
      <c r="D72" t="s">
        <v>709</v>
      </c>
      <c r="E72" t="s">
        <v>710</v>
      </c>
      <c r="F72" t="s">
        <v>719</v>
      </c>
      <c r="G72" t="s">
        <v>70</v>
      </c>
      <c r="J72">
        <v>250</v>
      </c>
      <c r="K72" s="5">
        <v>250</v>
      </c>
      <c r="L72" s="19">
        <f t="shared" si="0"/>
        <v>4867.2599999999939</v>
      </c>
      <c r="N72">
        <f t="shared" si="2"/>
        <v>250</v>
      </c>
      <c r="O72">
        <v>0</v>
      </c>
      <c r="AC72">
        <v>250</v>
      </c>
    </row>
    <row r="73" spans="1:35" x14ac:dyDescent="0.35">
      <c r="A73">
        <v>71</v>
      </c>
      <c r="B73">
        <v>357664363</v>
      </c>
      <c r="C73" s="181">
        <v>45729</v>
      </c>
      <c r="D73" t="s">
        <v>534</v>
      </c>
      <c r="E73" t="s">
        <v>723</v>
      </c>
      <c r="F73" t="s">
        <v>720</v>
      </c>
      <c r="G73" t="s">
        <v>70</v>
      </c>
      <c r="J73">
        <v>49.92</v>
      </c>
      <c r="L73" s="19">
        <f t="shared" si="0"/>
        <v>4867.2599999999939</v>
      </c>
      <c r="N73">
        <f t="shared" si="2"/>
        <v>49.92</v>
      </c>
      <c r="O73">
        <v>8.32</v>
      </c>
      <c r="T73">
        <v>41.6</v>
      </c>
    </row>
    <row r="74" spans="1:35" x14ac:dyDescent="0.35">
      <c r="A74">
        <v>72</v>
      </c>
      <c r="B74">
        <v>724594615</v>
      </c>
      <c r="C74" s="181">
        <v>45729</v>
      </c>
      <c r="D74" t="s">
        <v>534</v>
      </c>
      <c r="E74" t="s">
        <v>721</v>
      </c>
      <c r="F74" t="s">
        <v>720</v>
      </c>
      <c r="G74" t="s">
        <v>70</v>
      </c>
      <c r="J74">
        <v>24.72</v>
      </c>
      <c r="L74" s="19">
        <f t="shared" si="0"/>
        <v>4867.2599999999939</v>
      </c>
      <c r="N74">
        <f t="shared" ref="N74:N87" si="3">SUM(O74:AJ74)</f>
        <v>24.72</v>
      </c>
      <c r="O74">
        <v>4.1399999999999997</v>
      </c>
      <c r="T74">
        <v>20.58</v>
      </c>
    </row>
    <row r="75" spans="1:35" x14ac:dyDescent="0.35">
      <c r="A75">
        <v>73</v>
      </c>
      <c r="B75">
        <v>0</v>
      </c>
      <c r="C75" s="181">
        <v>45729</v>
      </c>
      <c r="D75" t="s">
        <v>534</v>
      </c>
      <c r="E75" t="s">
        <v>724</v>
      </c>
      <c r="F75" t="s">
        <v>720</v>
      </c>
      <c r="G75" t="s">
        <v>70</v>
      </c>
      <c r="J75">
        <v>70.400000000000006</v>
      </c>
      <c r="L75" s="19">
        <f t="shared" si="0"/>
        <v>4867.2599999999939</v>
      </c>
      <c r="N75">
        <f t="shared" si="3"/>
        <v>70.400000000000006</v>
      </c>
      <c r="O75">
        <v>0</v>
      </c>
      <c r="T75">
        <v>70.400000000000006</v>
      </c>
    </row>
    <row r="76" spans="1:35" x14ac:dyDescent="0.35">
      <c r="A76">
        <v>74</v>
      </c>
      <c r="B76">
        <v>0</v>
      </c>
      <c r="C76" s="181">
        <v>45729</v>
      </c>
      <c r="D76" t="s">
        <v>534</v>
      </c>
      <c r="E76" t="s">
        <v>728</v>
      </c>
      <c r="F76" t="s">
        <v>720</v>
      </c>
      <c r="G76" t="s">
        <v>70</v>
      </c>
      <c r="J76">
        <v>378.37</v>
      </c>
      <c r="K76" s="5">
        <f>SUM(J73:J76)</f>
        <v>523.41000000000008</v>
      </c>
      <c r="L76" s="19">
        <f t="shared" si="0"/>
        <v>4343.849999999994</v>
      </c>
      <c r="N76">
        <f t="shared" si="3"/>
        <v>378.37</v>
      </c>
      <c r="O76">
        <v>0</v>
      </c>
      <c r="Q76">
        <v>378.37</v>
      </c>
    </row>
    <row r="77" spans="1:35" x14ac:dyDescent="0.35">
      <c r="A77">
        <v>75</v>
      </c>
      <c r="B77">
        <v>0</v>
      </c>
      <c r="C77" s="181">
        <v>45716</v>
      </c>
      <c r="D77" t="s">
        <v>725</v>
      </c>
      <c r="E77" t="s">
        <v>726</v>
      </c>
      <c r="F77" t="s">
        <v>722</v>
      </c>
      <c r="G77" t="s">
        <v>70</v>
      </c>
      <c r="J77">
        <v>4.25</v>
      </c>
      <c r="K77" s="5">
        <v>4.25</v>
      </c>
      <c r="L77" s="19">
        <f t="shared" ref="L77:L87" si="4">L76+I77-K77+H77</f>
        <v>4339.599999999994</v>
      </c>
      <c r="N77">
        <f t="shared" si="3"/>
        <v>4.25</v>
      </c>
      <c r="O77">
        <v>0</v>
      </c>
      <c r="AI77">
        <v>4.25</v>
      </c>
    </row>
    <row r="78" spans="1:35" x14ac:dyDescent="0.35">
      <c r="A78">
        <v>76</v>
      </c>
      <c r="B78">
        <v>0</v>
      </c>
      <c r="C78" s="181">
        <v>45729</v>
      </c>
      <c r="D78" t="s">
        <v>543</v>
      </c>
      <c r="E78" t="s">
        <v>730</v>
      </c>
      <c r="F78" t="s">
        <v>729</v>
      </c>
      <c r="G78" t="s">
        <v>70</v>
      </c>
      <c r="J78">
        <v>8.69</v>
      </c>
      <c r="K78" s="5">
        <v>8.69</v>
      </c>
      <c r="L78" s="19">
        <f t="shared" si="4"/>
        <v>4330.9099999999944</v>
      </c>
      <c r="N78">
        <f t="shared" si="3"/>
        <v>8.69</v>
      </c>
      <c r="O78">
        <v>0</v>
      </c>
      <c r="AG78">
        <v>8.69</v>
      </c>
    </row>
    <row r="79" spans="1:35" x14ac:dyDescent="0.35">
      <c r="A79">
        <v>77</v>
      </c>
      <c r="B79">
        <v>0</v>
      </c>
      <c r="C79" s="181">
        <v>45729</v>
      </c>
      <c r="D79" t="s">
        <v>538</v>
      </c>
      <c r="E79" t="s">
        <v>731</v>
      </c>
      <c r="F79" t="s">
        <v>732</v>
      </c>
      <c r="G79" t="s">
        <v>70</v>
      </c>
      <c r="J79">
        <v>94.6</v>
      </c>
      <c r="K79" s="5">
        <v>94.6</v>
      </c>
      <c r="L79" s="19">
        <f t="shared" si="4"/>
        <v>4236.309999999994</v>
      </c>
      <c r="N79">
        <f t="shared" si="3"/>
        <v>94.6</v>
      </c>
      <c r="O79">
        <v>0</v>
      </c>
      <c r="Q79">
        <v>94.6</v>
      </c>
    </row>
    <row r="80" spans="1:35" x14ac:dyDescent="0.35">
      <c r="A80">
        <v>78</v>
      </c>
      <c r="B80">
        <v>0</v>
      </c>
      <c r="C80" s="181">
        <v>45729</v>
      </c>
      <c r="D80" t="s">
        <v>585</v>
      </c>
      <c r="E80" t="s">
        <v>733</v>
      </c>
      <c r="F80" t="s">
        <v>734</v>
      </c>
      <c r="G80" t="s">
        <v>70</v>
      </c>
      <c r="J80">
        <v>139.13999999999999</v>
      </c>
      <c r="K80" s="5">
        <v>139.13999999999999</v>
      </c>
      <c r="L80" s="19">
        <f t="shared" si="4"/>
        <v>4097.1699999999937</v>
      </c>
      <c r="N80">
        <f t="shared" si="3"/>
        <v>139.13999999999999</v>
      </c>
      <c r="O80">
        <v>0</v>
      </c>
      <c r="Q80">
        <v>27.53</v>
      </c>
      <c r="R80">
        <v>111.61</v>
      </c>
    </row>
    <row r="81" spans="1:36" x14ac:dyDescent="0.35">
      <c r="A81">
        <v>79</v>
      </c>
      <c r="B81">
        <v>0</v>
      </c>
      <c r="C81" s="181">
        <v>45744</v>
      </c>
      <c r="D81" t="s">
        <v>725</v>
      </c>
      <c r="E81" t="s">
        <v>742</v>
      </c>
      <c r="F81" t="s">
        <v>735</v>
      </c>
      <c r="G81" t="s">
        <v>70</v>
      </c>
      <c r="J81">
        <v>4.25</v>
      </c>
      <c r="K81" s="5">
        <v>4.25</v>
      </c>
      <c r="L81" s="19">
        <f t="shared" si="4"/>
        <v>4092.9199999999937</v>
      </c>
      <c r="N81">
        <f t="shared" si="3"/>
        <v>4.25</v>
      </c>
      <c r="O81">
        <v>0</v>
      </c>
      <c r="AI81">
        <v>4.25</v>
      </c>
    </row>
    <row r="82" spans="1:36" x14ac:dyDescent="0.35">
      <c r="A82">
        <v>80</v>
      </c>
      <c r="B82">
        <v>0</v>
      </c>
      <c r="C82" s="181">
        <v>45744</v>
      </c>
      <c r="D82" t="s">
        <v>736</v>
      </c>
      <c r="E82" t="s">
        <v>737</v>
      </c>
      <c r="F82" t="s">
        <v>740</v>
      </c>
      <c r="G82" t="s">
        <v>70</v>
      </c>
      <c r="J82">
        <v>480</v>
      </c>
      <c r="L82" s="19">
        <f t="shared" si="4"/>
        <v>4092.9199999999937</v>
      </c>
      <c r="N82">
        <f t="shared" si="3"/>
        <v>480</v>
      </c>
      <c r="O82">
        <v>0</v>
      </c>
      <c r="Z82">
        <v>480</v>
      </c>
    </row>
    <row r="83" spans="1:36" x14ac:dyDescent="0.35">
      <c r="A83">
        <v>81</v>
      </c>
      <c r="B83">
        <v>0</v>
      </c>
      <c r="C83" s="181">
        <v>45744</v>
      </c>
      <c r="D83" t="s">
        <v>736</v>
      </c>
      <c r="E83" t="s">
        <v>738</v>
      </c>
      <c r="F83" t="s">
        <v>740</v>
      </c>
      <c r="G83" t="s">
        <v>70</v>
      </c>
      <c r="J83">
        <v>480</v>
      </c>
      <c r="L83" s="19">
        <f t="shared" si="4"/>
        <v>4092.9199999999937</v>
      </c>
      <c r="N83">
        <f t="shared" si="3"/>
        <v>480</v>
      </c>
      <c r="O83">
        <v>0</v>
      </c>
      <c r="Z83">
        <v>480</v>
      </c>
    </row>
    <row r="84" spans="1:36" x14ac:dyDescent="0.35">
      <c r="A84">
        <v>82</v>
      </c>
      <c r="B84">
        <v>0</v>
      </c>
      <c r="C84" s="181">
        <v>45744</v>
      </c>
      <c r="D84" t="s">
        <v>736</v>
      </c>
      <c r="E84" t="s">
        <v>739</v>
      </c>
      <c r="F84" t="s">
        <v>740</v>
      </c>
      <c r="G84" t="s">
        <v>70</v>
      </c>
      <c r="J84">
        <v>180</v>
      </c>
      <c r="K84" s="413">
        <f>SUM(J82:J84)</f>
        <v>1140</v>
      </c>
      <c r="L84" s="19">
        <f t="shared" si="4"/>
        <v>2952.9199999999937</v>
      </c>
      <c r="N84">
        <f t="shared" si="3"/>
        <v>180</v>
      </c>
      <c r="O84">
        <v>0</v>
      </c>
      <c r="Z84">
        <v>180</v>
      </c>
    </row>
    <row r="85" spans="1:36" x14ac:dyDescent="0.35">
      <c r="C85" s="181"/>
      <c r="L85" s="19">
        <f t="shared" si="4"/>
        <v>2952.9199999999937</v>
      </c>
      <c r="N85">
        <f t="shared" si="3"/>
        <v>0</v>
      </c>
    </row>
    <row r="86" spans="1:36" x14ac:dyDescent="0.35">
      <c r="C86" s="181"/>
      <c r="L86" s="19">
        <f t="shared" si="4"/>
        <v>2952.9199999999937</v>
      </c>
      <c r="N86">
        <f t="shared" si="3"/>
        <v>0</v>
      </c>
    </row>
    <row r="87" spans="1:36" x14ac:dyDescent="0.35">
      <c r="C87" s="181"/>
      <c r="L87" s="19">
        <f t="shared" si="4"/>
        <v>2952.9199999999937</v>
      </c>
      <c r="N87">
        <f t="shared" si="3"/>
        <v>0</v>
      </c>
    </row>
    <row r="88" spans="1:36" ht="15" thickBot="1" x14ac:dyDescent="0.4">
      <c r="F88" t="s">
        <v>5</v>
      </c>
      <c r="H88" s="18">
        <f>SUM(H6:H87)</f>
        <v>-20000</v>
      </c>
      <c r="I88" s="18">
        <f>SUM(I6:I87)</f>
        <v>14394.44</v>
      </c>
      <c r="J88" s="18">
        <f>SUM(J6:J87)</f>
        <v>15875.560000000005</v>
      </c>
      <c r="K88" s="18">
        <f>SUM(K6:K87)</f>
        <v>15875.560000000005</v>
      </c>
      <c r="L88" s="18">
        <f>J4+I88-K88-H88</f>
        <v>42952.92</v>
      </c>
      <c r="N88" s="18">
        <f t="shared" ref="N88:AJ88" si="5">SUM(N6:N87)</f>
        <v>15875.560000000005</v>
      </c>
      <c r="O88" s="18">
        <f t="shared" si="5"/>
        <v>146.51999999999998</v>
      </c>
      <c r="P88" s="18">
        <f t="shared" si="5"/>
        <v>100</v>
      </c>
      <c r="Q88" s="18">
        <f t="shared" si="5"/>
        <v>6006</v>
      </c>
      <c r="R88" s="18">
        <f t="shared" si="5"/>
        <v>1339.3699999999997</v>
      </c>
      <c r="S88" s="18">
        <f t="shared" si="5"/>
        <v>0</v>
      </c>
      <c r="T88" s="18">
        <f t="shared" si="5"/>
        <v>826.76</v>
      </c>
      <c r="U88" s="18">
        <f t="shared" si="5"/>
        <v>0</v>
      </c>
      <c r="V88" s="18">
        <f t="shared" si="5"/>
        <v>110.18</v>
      </c>
      <c r="W88" s="18">
        <f t="shared" si="5"/>
        <v>300</v>
      </c>
      <c r="X88" s="18">
        <f t="shared" si="5"/>
        <v>150</v>
      </c>
      <c r="Y88" s="18">
        <f t="shared" si="5"/>
        <v>0</v>
      </c>
      <c r="Z88" s="18">
        <f t="shared" si="5"/>
        <v>1140</v>
      </c>
      <c r="AA88" s="18">
        <f t="shared" si="5"/>
        <v>0</v>
      </c>
      <c r="AB88" s="18">
        <f t="shared" si="5"/>
        <v>0</v>
      </c>
      <c r="AC88" s="18">
        <f t="shared" si="5"/>
        <v>5238.8</v>
      </c>
      <c r="AD88" s="18">
        <f t="shared" si="5"/>
        <v>60</v>
      </c>
      <c r="AE88" s="18">
        <f t="shared" si="5"/>
        <v>0</v>
      </c>
      <c r="AF88" s="18">
        <f t="shared" si="5"/>
        <v>0</v>
      </c>
      <c r="AG88" s="18">
        <f t="shared" si="5"/>
        <v>263.94</v>
      </c>
      <c r="AH88" s="18">
        <f t="shared" si="5"/>
        <v>10.49</v>
      </c>
      <c r="AI88" s="18">
        <f t="shared" si="5"/>
        <v>8.5</v>
      </c>
      <c r="AJ88" s="18">
        <f t="shared" si="5"/>
        <v>175</v>
      </c>
    </row>
    <row r="89" spans="1:36" ht="15" thickTop="1" x14ac:dyDescent="0.35"/>
    <row r="90" spans="1:36" x14ac:dyDescent="0.35">
      <c r="E90" t="s">
        <v>96</v>
      </c>
      <c r="G90" s="36">
        <f>K88</f>
        <v>15875.560000000005</v>
      </c>
      <c r="H90" s="36"/>
      <c r="I90" s="37"/>
      <c r="J90" s="19"/>
      <c r="AH90" t="s">
        <v>7</v>
      </c>
      <c r="AJ90">
        <f>SUM(O88:AJ88)</f>
        <v>15875.560000000001</v>
      </c>
    </row>
    <row r="91" spans="1:36" x14ac:dyDescent="0.35">
      <c r="E91" t="s">
        <v>97</v>
      </c>
      <c r="G91">
        <f>O88</f>
        <v>146.51999999999998</v>
      </c>
    </row>
    <row r="92" spans="1:36" x14ac:dyDescent="0.35">
      <c r="E92" t="s">
        <v>622</v>
      </c>
      <c r="G92">
        <f>K41</f>
        <v>4238.8</v>
      </c>
    </row>
    <row r="93" spans="1:36" ht="15" thickBot="1" x14ac:dyDescent="0.4">
      <c r="E93" s="2" t="s">
        <v>98</v>
      </c>
      <c r="F93" s="2"/>
      <c r="G93" s="3">
        <f>G90-G91-G92</f>
        <v>11490.240000000005</v>
      </c>
    </row>
    <row r="94" spans="1:36" ht="15" thickTop="1" x14ac:dyDescent="0.35"/>
    <row r="95" spans="1:36" ht="15" thickBot="1" x14ac:dyDescent="0.4">
      <c r="E95" s="2" t="s">
        <v>99</v>
      </c>
      <c r="F95" s="2"/>
      <c r="G95" s="3">
        <f>'Expenses Budget 2024 25'!S39</f>
        <v>11490.24</v>
      </c>
    </row>
    <row r="96" spans="1:36" ht="15" thickTop="1" x14ac:dyDescent="0.35">
      <c r="E96" t="s">
        <v>100</v>
      </c>
      <c r="G96" s="38">
        <f>G93-G95</f>
        <v>0</v>
      </c>
    </row>
  </sheetData>
  <phoneticPr fontId="4" type="noConversion"/>
  <pageMargins left="0.7" right="0.7" top="0.75" bottom="0.75" header="0.3" footer="0.3"/>
  <pageSetup paperSize="9" scale="5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DD84F-0458-4DAA-86A6-480563FA3FBF}">
  <dimension ref="B2:G12"/>
  <sheetViews>
    <sheetView workbookViewId="0">
      <selection activeCell="C5" sqref="C5"/>
    </sheetView>
  </sheetViews>
  <sheetFormatPr defaultRowHeight="14.5" x14ac:dyDescent="0.35"/>
  <cols>
    <col min="2" max="2" width="19" customWidth="1"/>
    <col min="4" max="4" width="23.1796875" customWidth="1"/>
    <col min="5" max="5" width="11.54296875" bestFit="1" customWidth="1"/>
    <col min="7" max="7" width="11.54296875" bestFit="1" customWidth="1"/>
  </cols>
  <sheetData>
    <row r="2" spans="2:7" x14ac:dyDescent="0.35">
      <c r="B2" s="2" t="s">
        <v>72</v>
      </c>
    </row>
    <row r="3" spans="2:7" x14ac:dyDescent="0.35">
      <c r="B3" t="s">
        <v>73</v>
      </c>
      <c r="C3" s="182" t="s">
        <v>74</v>
      </c>
      <c r="D3" s="2"/>
    </row>
    <row r="4" spans="2:7" x14ac:dyDescent="0.35">
      <c r="B4" s="2" t="s">
        <v>142</v>
      </c>
      <c r="C4" s="76">
        <v>3.5000000000000003E-2</v>
      </c>
      <c r="D4" s="76"/>
    </row>
    <row r="6" spans="2:7" x14ac:dyDescent="0.35">
      <c r="B6" s="2" t="s">
        <v>1</v>
      </c>
      <c r="D6" t="s">
        <v>532</v>
      </c>
      <c r="E6" t="s">
        <v>11</v>
      </c>
      <c r="F6" t="s">
        <v>12</v>
      </c>
      <c r="G6" t="s">
        <v>5</v>
      </c>
    </row>
    <row r="8" spans="2:7" x14ac:dyDescent="0.35">
      <c r="B8" s="1">
        <v>45426</v>
      </c>
      <c r="D8" t="s">
        <v>529</v>
      </c>
      <c r="E8" s="20">
        <v>25000</v>
      </c>
      <c r="F8" s="20"/>
      <c r="G8" s="20">
        <v>25000</v>
      </c>
    </row>
    <row r="9" spans="2:7" x14ac:dyDescent="0.35">
      <c r="B9" s="1"/>
      <c r="E9" s="20"/>
      <c r="F9" s="20"/>
      <c r="G9" s="20">
        <f>G8+E9-F9</f>
        <v>25000</v>
      </c>
    </row>
    <row r="10" spans="2:7" x14ac:dyDescent="0.35">
      <c r="B10" s="1"/>
      <c r="E10" s="20"/>
      <c r="F10" s="20"/>
      <c r="G10" s="20">
        <f>G9+E10-F10</f>
        <v>25000</v>
      </c>
    </row>
    <row r="11" spans="2:7" ht="15" thickBot="1" x14ac:dyDescent="0.4">
      <c r="B11" s="22" t="s">
        <v>5</v>
      </c>
      <c r="C11" s="22"/>
      <c r="D11" s="22"/>
      <c r="E11" s="22"/>
      <c r="F11" s="22"/>
      <c r="G11" s="21">
        <f>G10</f>
        <v>25000</v>
      </c>
    </row>
    <row r="12" spans="2:7" ht="15" thickTop="1" x14ac:dyDescent="0.3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Earmarked Budget 24 25</vt:lpstr>
      <vt:lpstr>Precept 2024 25</vt:lpstr>
      <vt:lpstr>Grants </vt:lpstr>
      <vt:lpstr>Earmarked and Reserves 25 26</vt:lpstr>
      <vt:lpstr>Bank Reconciliation</vt:lpstr>
      <vt:lpstr>Precept 25 26 a</vt:lpstr>
      <vt:lpstr>Expenses Budget 2024 25</vt:lpstr>
      <vt:lpstr>Ac 00956598 Current</vt:lpstr>
      <vt:lpstr>Fixed Term Deposit Account</vt:lpstr>
      <vt:lpstr>Ac 02181062 Reserve No2</vt:lpstr>
      <vt:lpstr>Ac 07416556 Leigh Common</vt:lpstr>
      <vt:lpstr>'Ac 00956598 Current'!Print_Area</vt:lpstr>
      <vt:lpstr>'Ac 02181062 Reserve No2'!Print_Area</vt:lpstr>
      <vt:lpstr>'Ac 07416556 Leigh Common'!Print_Area</vt:lpstr>
      <vt:lpstr>'Bank Reconciliation'!Print_Area</vt:lpstr>
      <vt:lpstr>'Earmarked and Reserves 25 26'!Print_Area</vt:lpstr>
      <vt:lpstr>'Earmarked Budget 24 25'!Print_Area</vt:lpstr>
      <vt:lpstr>'Expenses Budget 2024 25'!Print_Area</vt:lpstr>
      <vt:lpstr>'Precept 2024 25'!Print_Area</vt:lpstr>
      <vt:lpstr>'Expenses Budget 2024 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dc:creator>
  <cp:lastModifiedBy>Kate Fullerton</cp:lastModifiedBy>
  <cp:lastPrinted>2025-05-06T08:54:11Z</cp:lastPrinted>
  <dcterms:created xsi:type="dcterms:W3CDTF">2023-03-09T09:14:54Z</dcterms:created>
  <dcterms:modified xsi:type="dcterms:W3CDTF">2025-05-08T11:11:10Z</dcterms:modified>
</cp:coreProperties>
</file>