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NiruLinsley\Documents\Stoke Trister with Bayford Parish Council\Accounts\Accounts 2023 24\"/>
    </mc:Choice>
  </mc:AlternateContent>
  <xr:revisionPtr revIDLastSave="0" documentId="13_ncr:1_{D4EFEFB2-6E13-4DD9-9B91-6120CFEBAB74}" xr6:coauthVersionLast="47" xr6:coauthVersionMax="47" xr10:uidLastSave="{00000000-0000-0000-0000-000000000000}"/>
  <bookViews>
    <workbookView xWindow="-110" yWindow="-110" windowWidth="19420" windowHeight="10300" tabRatio="750" activeTab="1" xr2:uid="{75B3AAEF-064E-474F-B067-0B29A50D9885}"/>
  </bookViews>
  <sheets>
    <sheet name="Expenses Budget 2024 25" sheetId="8" r:id="rId1"/>
    <sheet name="Earmarked Budget 24 25" sheetId="10" r:id="rId2"/>
    <sheet name="Precept 2024 25" sheetId="11" r:id="rId3"/>
    <sheet name="Grants " sheetId="9" r:id="rId4"/>
    <sheet name="Bank Reconciliation" sheetId="6" r:id="rId5"/>
    <sheet name="Ac 00956598 Current" sheetId="1" r:id="rId6"/>
    <sheet name="VAT Reclaim 23 24" sheetId="13" r:id="rId7"/>
    <sheet name="Asset Register" sheetId="12" r:id="rId8"/>
    <sheet name="Fixed Term Deposit Account" sheetId="7" r:id="rId9"/>
    <sheet name="Ac 02181062 Reserve No2" sheetId="4" r:id="rId10"/>
    <sheet name="Ac 07416556 Leigh Common" sheetId="3" r:id="rId11"/>
  </sheets>
  <externalReferences>
    <externalReference r:id="rId12"/>
  </externalReferences>
  <definedNames>
    <definedName name="_xlnm.Print_Area" localSheetId="5">'Ac 00956598 Current'!$D$1:$L$91</definedName>
    <definedName name="_xlnm.Print_Area" localSheetId="9">'Ac 02181062 Reserve No2'!$A$1:$G$22</definedName>
    <definedName name="_xlnm.Print_Area" localSheetId="10">'Ac 07416556 Leigh Common'!$A$1:$H$21</definedName>
    <definedName name="_xlnm.Print_Area" localSheetId="4">'Bank Reconciliation'!$A$1:$F$45</definedName>
    <definedName name="_xlnm.Print_Area" localSheetId="1">'Earmarked Budget 24 25'!$B$1:$F$18</definedName>
    <definedName name="_xlnm.Print_Area" localSheetId="0">'Expenses Budget 2024 25'!$A$1:$N$37</definedName>
    <definedName name="_xlnm.Print_Area" localSheetId="2">'Precept 2024 25'!$A$1:$P$67</definedName>
    <definedName name="_xlnm.Print_Area" localSheetId="6">'VAT Reclaim 23 24'!$A$1:$V$27</definedName>
    <definedName name="_xlnm.Print_Titles" localSheetId="0">'Expenses Budget 2024 25'!$G:$G,'Expenses Budget 2024 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3" l="1"/>
  <c r="T27" i="13"/>
  <c r="S27" i="13"/>
  <c r="R27" i="13"/>
  <c r="Q27" i="13"/>
  <c r="P27" i="13"/>
  <c r="O27" i="13"/>
  <c r="N27" i="13"/>
  <c r="M27" i="13"/>
  <c r="L27" i="13"/>
  <c r="K27" i="13"/>
  <c r="J27" i="13"/>
  <c r="G27" i="13"/>
  <c r="I8" i="13"/>
  <c r="I11" i="13"/>
  <c r="I7" i="13"/>
  <c r="I23" i="13"/>
  <c r="I24" i="13"/>
  <c r="I15" i="13"/>
  <c r="I10" i="13"/>
  <c r="I26" i="13"/>
  <c r="I12" i="13"/>
  <c r="I17" i="13"/>
  <c r="I14" i="13"/>
  <c r="I21" i="13"/>
  <c r="I20" i="13"/>
  <c r="I6" i="13"/>
  <c r="I25" i="13"/>
  <c r="I13" i="13"/>
  <c r="I22" i="13"/>
  <c r="I18" i="13"/>
  <c r="I19" i="13"/>
  <c r="I9" i="13"/>
  <c r="I16" i="13"/>
  <c r="E31" i="12"/>
  <c r="F10" i="12"/>
  <c r="F16" i="12" s="1"/>
  <c r="F34" i="12" s="1"/>
  <c r="K80" i="1"/>
  <c r="L19" i="8"/>
  <c r="L17" i="8"/>
  <c r="L16" i="8"/>
  <c r="L14" i="8"/>
  <c r="L13" i="8"/>
  <c r="L11" i="8"/>
  <c r="L8" i="8"/>
  <c r="L6" i="8"/>
  <c r="L5" i="8"/>
  <c r="L15" i="8"/>
  <c r="L27" i="8"/>
  <c r="L25" i="8"/>
  <c r="L23" i="8"/>
  <c r="L22" i="8"/>
  <c r="P83" i="1"/>
  <c r="Q83" i="1"/>
  <c r="R83" i="1"/>
  <c r="S83" i="1"/>
  <c r="T83" i="1"/>
  <c r="L9" i="8" s="1"/>
  <c r="U83" i="1"/>
  <c r="V83" i="1"/>
  <c r="W83" i="1"/>
  <c r="X83" i="1"/>
  <c r="Y83" i="1"/>
  <c r="Z83" i="1"/>
  <c r="AA83" i="1"/>
  <c r="AB83" i="1"/>
  <c r="AC83" i="1"/>
  <c r="AD83" i="1"/>
  <c r="AE83" i="1"/>
  <c r="AF83" i="1"/>
  <c r="AG83" i="1"/>
  <c r="L26" i="8" s="1"/>
  <c r="AH83" i="1"/>
  <c r="K75" i="1"/>
  <c r="L35" i="1"/>
  <c r="G9" i="7"/>
  <c r="G10" i="7" s="1"/>
  <c r="G11" i="7" s="1"/>
  <c r="F19" i="4"/>
  <c r="F16" i="3"/>
  <c r="F17" i="3"/>
  <c r="F18" i="3"/>
  <c r="N67" i="1"/>
  <c r="N68" i="1"/>
  <c r="N69" i="1"/>
  <c r="N70" i="1"/>
  <c r="N71" i="1"/>
  <c r="N72" i="1"/>
  <c r="N73" i="1"/>
  <c r="N74" i="1"/>
  <c r="N75" i="1"/>
  <c r="N76" i="1"/>
  <c r="N77" i="1"/>
  <c r="N78" i="1"/>
  <c r="N79" i="1"/>
  <c r="N80" i="1"/>
  <c r="N81" i="1"/>
  <c r="N82" i="1"/>
  <c r="E14" i="11"/>
  <c r="N14" i="11" s="1"/>
  <c r="H13" i="11"/>
  <c r="E13" i="11"/>
  <c r="K13" i="11" l="1"/>
  <c r="I27" i="13"/>
  <c r="U29" i="13"/>
  <c r="L37" i="8"/>
  <c r="G89" i="1" s="1"/>
  <c r="E15" i="11"/>
  <c r="N13" i="11"/>
  <c r="H15" i="11"/>
  <c r="K14" i="11"/>
  <c r="E18" i="6"/>
  <c r="N52" i="1"/>
  <c r="N46" i="1"/>
  <c r="N47" i="1"/>
  <c r="N48" i="1"/>
  <c r="N49" i="1"/>
  <c r="N50" i="1"/>
  <c r="N51" i="1"/>
  <c r="N45" i="1"/>
  <c r="N55" i="1"/>
  <c r="N15" i="11" l="1"/>
  <c r="K15" i="11"/>
  <c r="N64" i="1" l="1"/>
  <c r="N65" i="1"/>
  <c r="N66" i="1"/>
  <c r="K59" i="1"/>
  <c r="N56" i="1" l="1"/>
  <c r="N57" i="1"/>
  <c r="N58" i="1"/>
  <c r="N59" i="1"/>
  <c r="N60" i="1"/>
  <c r="N61" i="1"/>
  <c r="N62"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53" i="1"/>
  <c r="N43" i="1"/>
  <c r="N44" i="1"/>
  <c r="N54" i="1"/>
  <c r="N63" i="1"/>
  <c r="N7" i="1"/>
  <c r="M9" i="8"/>
  <c r="E15" i="10" l="1"/>
  <c r="E9" i="10"/>
  <c r="M6" i="8"/>
  <c r="E17" i="10"/>
  <c r="M15" i="8" l="1"/>
  <c r="M14" i="8"/>
  <c r="M7" i="8"/>
  <c r="J9" i="8"/>
  <c r="K10" i="8"/>
  <c r="K12" i="8"/>
  <c r="K18" i="8"/>
  <c r="K20" i="8"/>
  <c r="K21" i="8"/>
  <c r="K22" i="8"/>
  <c r="K24" i="8"/>
  <c r="K28" i="8"/>
  <c r="K29" i="8"/>
  <c r="K30" i="8"/>
  <c r="K31" i="8"/>
  <c r="K32" i="8"/>
  <c r="K33" i="8"/>
  <c r="L6" i="1"/>
  <c r="L7" i="1" s="1"/>
  <c r="L8" i="1" s="1"/>
  <c r="L9" i="1" s="1"/>
  <c r="L10" i="1" s="1"/>
  <c r="H83" i="1"/>
  <c r="I25" i="8"/>
  <c r="K25" i="8" s="1"/>
  <c r="I26" i="8"/>
  <c r="K26" i="8" s="1"/>
  <c r="I27" i="8"/>
  <c r="K27" i="8" s="1"/>
  <c r="E37" i="8"/>
  <c r="I11" i="8"/>
  <c r="K11" i="8" s="1"/>
  <c r="I13" i="8"/>
  <c r="K13" i="8" s="1"/>
  <c r="I14" i="8"/>
  <c r="K14" i="8" s="1"/>
  <c r="I19" i="8"/>
  <c r="K19" i="8" s="1"/>
  <c r="I15" i="8"/>
  <c r="K15" i="8" s="1"/>
  <c r="I16" i="8"/>
  <c r="K16" i="8" s="1"/>
  <c r="I17" i="8"/>
  <c r="K17" i="8" s="1"/>
  <c r="D37" i="8"/>
  <c r="C37" i="8"/>
  <c r="B37" i="8"/>
  <c r="M37" i="8" l="1"/>
  <c r="E2" i="10" s="1"/>
  <c r="F22" i="6" l="1"/>
  <c r="K28" i="1"/>
  <c r="K25" i="1"/>
  <c r="K20" i="1"/>
  <c r="I5" i="8"/>
  <c r="K5" i="8" s="1"/>
  <c r="I6" i="8"/>
  <c r="J6" i="8" s="1"/>
  <c r="I7" i="8"/>
  <c r="I8" i="8"/>
  <c r="K8" i="8" s="1"/>
  <c r="O83" i="1"/>
  <c r="J83" i="1"/>
  <c r="I83" i="1"/>
  <c r="K11" i="1"/>
  <c r="L11" i="1" s="1"/>
  <c r="L12" i="1" s="1"/>
  <c r="L13" i="1" s="1"/>
  <c r="L14" i="1" s="1"/>
  <c r="L15" i="1" s="1"/>
  <c r="L16" i="1" s="1"/>
  <c r="L17" i="1" s="1"/>
  <c r="L18" i="1" s="1"/>
  <c r="L19" i="1" s="1"/>
  <c r="L20" i="1" s="1"/>
  <c r="L21" i="1" s="1"/>
  <c r="L22" i="1" s="1"/>
  <c r="L23" i="1" s="1"/>
  <c r="L24" i="1" s="1"/>
  <c r="I9" i="8" l="1"/>
  <c r="K9" i="8" s="1"/>
  <c r="E16" i="10"/>
  <c r="E18" i="10" s="1"/>
  <c r="E11" i="10" s="1"/>
  <c r="E10" i="10" s="1"/>
  <c r="G86" i="1"/>
  <c r="L25" i="1"/>
  <c r="L26" i="1" s="1"/>
  <c r="L27" i="1" s="1"/>
  <c r="L28" i="1" s="1"/>
  <c r="L29" i="1" s="1"/>
  <c r="L30" i="1" s="1"/>
  <c r="L31" i="1" s="1"/>
  <c r="L32" i="1" s="1"/>
  <c r="L33" i="1" s="1"/>
  <c r="L34"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AH85" i="1"/>
  <c r="F28" i="6"/>
  <c r="K83" i="1"/>
  <c r="G85" i="1" l="1"/>
  <c r="G87" i="1" s="1"/>
  <c r="I37" i="8"/>
  <c r="K6" i="8"/>
  <c r="N83" i="1"/>
  <c r="F5" i="3"/>
  <c r="F6" i="3" s="1"/>
  <c r="F7" i="3" s="1"/>
  <c r="F5" i="4"/>
  <c r="F6" i="4" s="1"/>
  <c r="E19" i="4"/>
  <c r="D19" i="4"/>
  <c r="D19" i="3"/>
  <c r="E19" i="3"/>
  <c r="F8" i="3" l="1"/>
  <c r="F9" i="3" s="1"/>
  <c r="F10" i="3" s="1"/>
  <c r="F11" i="3" s="1"/>
  <c r="F12" i="3" s="1"/>
  <c r="F13" i="3" s="1"/>
  <c r="F14" i="3" s="1"/>
  <c r="F15" i="3" s="1"/>
  <c r="F19" i="3" s="1"/>
  <c r="G90" i="1"/>
  <c r="F7" i="4"/>
  <c r="F8" i="4" s="1"/>
  <c r="F9" i="4" s="1"/>
  <c r="F10" i="4" s="1"/>
  <c r="F11" i="4" s="1"/>
  <c r="F12" i="4" s="1"/>
  <c r="F35" i="6"/>
  <c r="F37" i="6" s="1"/>
  <c r="J37" i="8"/>
  <c r="K37" i="8" s="1"/>
  <c r="H37" i="8"/>
  <c r="L83" i="1"/>
  <c r="F13" i="4" l="1"/>
  <c r="F14" i="4" l="1"/>
  <c r="F15" i="4" s="1"/>
  <c r="F16" i="4" s="1"/>
  <c r="F17" i="4" s="1"/>
  <c r="F18" i="4" s="1"/>
</calcChain>
</file>

<file path=xl/sharedStrings.xml><?xml version="1.0" encoding="utf-8"?>
<sst xmlns="http://schemas.openxmlformats.org/spreadsheetml/2006/main" count="1035" uniqueCount="746">
  <si>
    <t>VAT number</t>
  </si>
  <si>
    <t>Date</t>
  </si>
  <si>
    <t>VAT</t>
  </si>
  <si>
    <t>Pension</t>
  </si>
  <si>
    <t>Employer NI</t>
  </si>
  <si>
    <t>Total</t>
  </si>
  <si>
    <t>Balance</t>
  </si>
  <si>
    <t>Check</t>
  </si>
  <si>
    <t>Salary</t>
  </si>
  <si>
    <t>Cashbook total c/o</t>
  </si>
  <si>
    <t>Details</t>
  </si>
  <si>
    <t>Income</t>
  </si>
  <si>
    <t>Expense</t>
  </si>
  <si>
    <t>Payroll services</t>
  </si>
  <si>
    <t>J Garrett</t>
  </si>
  <si>
    <t>Hall Hire</t>
  </si>
  <si>
    <t>HMRC</t>
  </si>
  <si>
    <t>Website</t>
  </si>
  <si>
    <t>SALC</t>
  </si>
  <si>
    <t>Training</t>
  </si>
  <si>
    <t>K Fullerton</t>
  </si>
  <si>
    <t>Interest received</t>
  </si>
  <si>
    <t>Debit</t>
  </si>
  <si>
    <t>Credit</t>
  </si>
  <si>
    <t>Balance c/o</t>
  </si>
  <si>
    <t>A/c 07416556</t>
  </si>
  <si>
    <t>A/c 02181062</t>
  </si>
  <si>
    <t>Total Paid</t>
  </si>
  <si>
    <t>Payee/Payer</t>
  </si>
  <si>
    <t>Ref</t>
  </si>
  <si>
    <t xml:space="preserve">CASHBOOK </t>
  </si>
  <si>
    <t>A/c 00956598</t>
  </si>
  <si>
    <t>Misc</t>
  </si>
  <si>
    <t>Parish Plan</t>
  </si>
  <si>
    <t>Office expenses</t>
  </si>
  <si>
    <t>Assets</t>
  </si>
  <si>
    <t>Insurance</t>
  </si>
  <si>
    <t>Clerk salary April 2023 + overtime</t>
  </si>
  <si>
    <t>23P1</t>
  </si>
  <si>
    <t>PAYE April 2023</t>
  </si>
  <si>
    <t>23P2</t>
  </si>
  <si>
    <t>23P3</t>
  </si>
  <si>
    <t>Office, wfh expenses &amp; Screwfix reimbursements</t>
  </si>
  <si>
    <t>Screwfix reimbursement (SID battery charger)</t>
  </si>
  <si>
    <t>Tescos - reimburse stationery</t>
  </si>
  <si>
    <t xml:space="preserve">Defibrillator sprares - </t>
  </si>
  <si>
    <t>23P4</t>
  </si>
  <si>
    <t>Payman</t>
  </si>
  <si>
    <t>23P6</t>
  </si>
  <si>
    <t>Microshade Business Consultants</t>
  </si>
  <si>
    <t>Internal Audit 2022/23 Inv17621</t>
  </si>
  <si>
    <t>23P7</t>
  </si>
  <si>
    <t>Audit</t>
  </si>
  <si>
    <t>Payroll 2023/24 Inv230536</t>
  </si>
  <si>
    <t>Inv2151 - Audit training</t>
  </si>
  <si>
    <t>23P8</t>
  </si>
  <si>
    <t>Actual 2022/23</t>
  </si>
  <si>
    <t>Budget 2022/23</t>
  </si>
  <si>
    <t>Probable 2023/2024</t>
  </si>
  <si>
    <t>Budget 2023/2024</t>
  </si>
  <si>
    <t>Annual Insurance</t>
  </si>
  <si>
    <t>SALC Annual Subscription</t>
  </si>
  <si>
    <t>Community Council Subscription</t>
  </si>
  <si>
    <t>nil</t>
  </si>
  <si>
    <t>Clerk's Remuneration</t>
  </si>
  <si>
    <t>Clerk's Expenses</t>
  </si>
  <si>
    <t>Payroll Expenses</t>
  </si>
  <si>
    <t>Parish Council Expenses</t>
  </si>
  <si>
    <t>Training &amp; Mileage</t>
  </si>
  <si>
    <t>AQA Qualification (Clrk's hrs)</t>
  </si>
  <si>
    <t>Manuals &amp; Guides</t>
  </si>
  <si>
    <t>Audit (Internal &amp; External)</t>
  </si>
  <si>
    <t>Mission Hall Hire</t>
  </si>
  <si>
    <t>Election Costs</t>
  </si>
  <si>
    <t>Reserve Funds</t>
  </si>
  <si>
    <t xml:space="preserve">Parochial Church Council </t>
  </si>
  <si>
    <t>Air Ambulance Grant</t>
  </si>
  <si>
    <t>CAB Grant</t>
  </si>
  <si>
    <t>Parish Magazine Grant</t>
  </si>
  <si>
    <t>Website/ITT</t>
  </si>
  <si>
    <t>Community Projects</t>
  </si>
  <si>
    <t>Rubbish Bin/Notice Boards</t>
  </si>
  <si>
    <t>Total Precept required</t>
  </si>
  <si>
    <t>STOKE TRISTER WITH BAYFORD PARISH COUNCIL</t>
  </si>
  <si>
    <t xml:space="preserve">Stoke Trister &amp; Bayford Current No2 A/C No: 2181062 - Reserve Account </t>
  </si>
  <si>
    <t>Stoke Trister &amp; Bayford Current A/C No: 0956598 - Current Account</t>
  </si>
  <si>
    <t xml:space="preserve">        </t>
  </si>
  <si>
    <t>Less uncleared payments</t>
  </si>
  <si>
    <t xml:space="preserve">Kate Fullerton </t>
  </si>
  <si>
    <t>Somerset Council</t>
  </si>
  <si>
    <t>Precept 2023 24</t>
  </si>
  <si>
    <t>R1</t>
  </si>
  <si>
    <t>1/6/23 YLL-2720924353 Inv 523936636</t>
  </si>
  <si>
    <t>23P9</t>
  </si>
  <si>
    <t>Zurich Town &amp; Parish , Insurer Trust Account</t>
  </si>
  <si>
    <t>Printing costs Parish Plan - Inv</t>
  </si>
  <si>
    <t>23P10</t>
  </si>
  <si>
    <t>N Linsley</t>
  </si>
  <si>
    <t xml:space="preserve">MS365 x April &amp; May </t>
  </si>
  <si>
    <t>23P11</t>
  </si>
  <si>
    <r>
      <t>Opening Balance (cashbook) 1</t>
    </r>
    <r>
      <rPr>
        <vertAlign val="superscript"/>
        <sz val="12"/>
        <color theme="1"/>
        <rFont val="Times New Roman"/>
        <family val="1"/>
      </rPr>
      <t>st</t>
    </r>
    <r>
      <rPr>
        <sz val="12"/>
        <color theme="1"/>
        <rFont val="Times New Roman"/>
        <family val="1"/>
      </rPr>
      <t xml:space="preserve"> April 2023 - Current</t>
    </r>
  </si>
  <si>
    <t>Opening Balance (cashbook) 1st April 2023 - Reserve</t>
  </si>
  <si>
    <t>Opening Balance (cashbook) 1st April 2023 - Leigh Common</t>
  </si>
  <si>
    <t>Dell Technologies Inv1404163367</t>
  </si>
  <si>
    <t>Office equipment</t>
  </si>
  <si>
    <t>WFH June &amp; Mileage June</t>
  </si>
  <si>
    <t>23P12</t>
  </si>
  <si>
    <t>Clerk salary May 2023</t>
  </si>
  <si>
    <t>23P13</t>
  </si>
  <si>
    <t>PAYE May 2023</t>
  </si>
  <si>
    <t>23P14</t>
  </si>
  <si>
    <t>payment type</t>
  </si>
  <si>
    <t>BACS</t>
  </si>
  <si>
    <t>chq000504</t>
  </si>
  <si>
    <t>Chq000505</t>
  </si>
  <si>
    <t>Clerk salary June 2023 (with o/t)</t>
  </si>
  <si>
    <t>23P15</t>
  </si>
  <si>
    <t>23P16</t>
  </si>
  <si>
    <t>PAYE June 2023</t>
  </si>
  <si>
    <t>WFH July &amp; Mileage July</t>
  </si>
  <si>
    <t>First Grass keep payment N Hill</t>
  </si>
  <si>
    <t>Clerk salary July 2023</t>
  </si>
  <si>
    <t>23P17</t>
  </si>
  <si>
    <t>Reimburse expenses for dividers</t>
  </si>
  <si>
    <t>PAYE July 2023</t>
  </si>
  <si>
    <t>23P18</t>
  </si>
  <si>
    <t>CANCELLED CHQ - Pay by BACS</t>
  </si>
  <si>
    <t>Plus unbanked receipts</t>
  </si>
  <si>
    <t>FEW Training</t>
  </si>
  <si>
    <t>Defibrillator training 15/6/23</t>
  </si>
  <si>
    <t>23P19</t>
  </si>
  <si>
    <t>Elevate Online Marketing Ltd</t>
  </si>
  <si>
    <t>Website hosting and security Inv16462</t>
  </si>
  <si>
    <t xml:space="preserve">23P20 </t>
  </si>
  <si>
    <t>Clerk salary August</t>
  </si>
  <si>
    <t>23P21</t>
  </si>
  <si>
    <t>23P22</t>
  </si>
  <si>
    <t>PAYE August 2023</t>
  </si>
  <si>
    <t>23P23</t>
  </si>
  <si>
    <t>ElanCilty: Reimburse SID spare expenses (cables)</t>
  </si>
  <si>
    <t>Bank Transfer to fixed deposit account</t>
  </si>
  <si>
    <t>STPC</t>
  </si>
  <si>
    <t>6 Month Fixed Term Deposit - Maturity date 21st Feb 2024</t>
  </si>
  <si>
    <t>Transaction Ref</t>
  </si>
  <si>
    <t>19643542LS</t>
  </si>
  <si>
    <t xml:space="preserve">Stoke Trister &amp; Bayford Business Account No: 7416556 - Leigh Common   </t>
  </si>
  <si>
    <t>Clerk for Stoke Trister with Bayford Parish Council</t>
  </si>
  <si>
    <t>Ac 07416556 Leigh Common</t>
  </si>
  <si>
    <t>Ac 02181062 Reserve No2</t>
  </si>
  <si>
    <t>Ac 00956598 Current</t>
  </si>
  <si>
    <t>Clerk salary September</t>
  </si>
  <si>
    <t>23P24</t>
  </si>
  <si>
    <t>TRANSFER</t>
  </si>
  <si>
    <t>PAYE September</t>
  </si>
  <si>
    <t>23P25</t>
  </si>
  <si>
    <t>Mileage/WFH Aug/Sept</t>
  </si>
  <si>
    <t>23P26</t>
  </si>
  <si>
    <t>Clerk salary October 23</t>
  </si>
  <si>
    <t>23P27</t>
  </si>
  <si>
    <t>23P28</t>
  </si>
  <si>
    <t>PAYE October 23</t>
  </si>
  <si>
    <t>Clerk expenses, wfh, mileage Oct/Nov &amp; remibursement battery charger</t>
  </si>
  <si>
    <t>23P29</t>
  </si>
  <si>
    <t>Affiliation invoice 23/24</t>
  </si>
  <si>
    <t>23P30</t>
  </si>
  <si>
    <t>ICO</t>
  </si>
  <si>
    <t>Data protection annual fee</t>
  </si>
  <si>
    <t>23P31</t>
  </si>
  <si>
    <t>chq000506</t>
  </si>
  <si>
    <t>Actual 2023/24</t>
  </si>
  <si>
    <t>YTD 31/11/23</t>
  </si>
  <si>
    <t>(now in office exp)</t>
  </si>
  <si>
    <t>Election costs</t>
  </si>
  <si>
    <t>Audit costs</t>
  </si>
  <si>
    <t>Website Management</t>
  </si>
  <si>
    <t>SALC Affiliation</t>
  </si>
  <si>
    <t xml:space="preserve">SALC Affiliation </t>
  </si>
  <si>
    <t>PC Insurance</t>
  </si>
  <si>
    <t>Cllr Mileage</t>
  </si>
  <si>
    <t>Miscellaneous</t>
  </si>
  <si>
    <t>Cllrs Mileage</t>
  </si>
  <si>
    <t>Defibrillator (spares)</t>
  </si>
  <si>
    <t>Speed Indicator Device (SID)</t>
  </si>
  <si>
    <t>Defibrillator</t>
  </si>
  <si>
    <t>SID</t>
  </si>
  <si>
    <t>ElanCity</t>
  </si>
  <si>
    <t>Transferred funds</t>
  </si>
  <si>
    <t>Expenses</t>
  </si>
  <si>
    <t>Less VAT</t>
  </si>
  <si>
    <t>Total to match budget</t>
  </si>
  <si>
    <t>Budget</t>
  </si>
  <si>
    <t>Difference</t>
  </si>
  <si>
    <t>Estimated Actual</t>
  </si>
  <si>
    <t>1/12/23 - 31/3/24</t>
  </si>
  <si>
    <t>Total Est. Spend</t>
  </si>
  <si>
    <t>2023/24</t>
  </si>
  <si>
    <t>Notes</t>
  </si>
  <si>
    <t>Increase 1/4/24</t>
  </si>
  <si>
    <t>Grant parish magazine</t>
  </si>
  <si>
    <t>Grant CAB</t>
  </si>
  <si>
    <t>Grant Air Ambulance</t>
  </si>
  <si>
    <t>Grant Church</t>
  </si>
  <si>
    <t>Below threshold</t>
  </si>
  <si>
    <t>No election 2024/25</t>
  </si>
  <si>
    <t>No likely purchases</t>
  </si>
  <si>
    <t>plus 10%</t>
  </si>
  <si>
    <t>Detail actual projects</t>
  </si>
  <si>
    <t>Detail</t>
  </si>
  <si>
    <t xml:space="preserve">Reserves Budget 2023/24 </t>
  </si>
  <si>
    <t>Expenditure budget 2023/24</t>
  </si>
  <si>
    <t>Earmarked funds:</t>
  </si>
  <si>
    <t>Street furniture</t>
  </si>
  <si>
    <t>Village Hall extension</t>
  </si>
  <si>
    <t>Total Earmarked Funds 2023/24</t>
  </si>
  <si>
    <t>contingency</t>
  </si>
  <si>
    <t>Precept 2023/24</t>
  </si>
  <si>
    <t>Est Income for year</t>
  </si>
  <si>
    <t>Estimated VAT reclaim 2022/23</t>
  </si>
  <si>
    <t>Bank rec 12/9/23 less sept to Nov expenses less estimated expenses 1/12/23 - 31/3/24</t>
  </si>
  <si>
    <t>Add in holiday pay hours = increase to 25/mth? Est. rate increase to £21/hr</t>
  </si>
  <si>
    <t>Est. 22.8% of basic</t>
  </si>
  <si>
    <t>plus 5%</t>
  </si>
  <si>
    <t>Should have contigency</t>
  </si>
  <si>
    <t>When pay?</t>
  </si>
  <si>
    <t>?</t>
  </si>
  <si>
    <t>On request</t>
  </si>
  <si>
    <t>Enough?</t>
  </si>
  <si>
    <t>Batteries &amp; maint</t>
  </si>
  <si>
    <t>Need this?</t>
  </si>
  <si>
    <t>TOTAL</t>
  </si>
  <si>
    <t>NEW PROJECT?</t>
  </si>
  <si>
    <t>Somerset council services shortfall</t>
  </si>
  <si>
    <t>2024/25</t>
  </si>
  <si>
    <t>C/o</t>
  </si>
  <si>
    <t>Interest rate</t>
  </si>
  <si>
    <t>Bank interest 3.4% on 18k</t>
  </si>
  <si>
    <t>Shouldn't be more than 1 yr's budget/expenditure</t>
  </si>
  <si>
    <t>Patricia's budget/Precept</t>
  </si>
  <si>
    <t>Kate's budget calculations</t>
  </si>
  <si>
    <t>xmas tree £145</t>
  </si>
  <si>
    <t>Can increase this if more earmarked projects or reduce if less</t>
  </si>
  <si>
    <t>Capital as per bank reconciliation</t>
  </si>
  <si>
    <t>put figure in earmarked reserves?</t>
  </si>
  <si>
    <t>CIL Monies (13/07/22)</t>
  </si>
  <si>
    <t>Stoke Trister &amp; Bayford Fixed Term Account: 19688794LS</t>
  </si>
  <si>
    <t>wfh, mileage, MS365, stationery</t>
  </si>
  <si>
    <t>DD</t>
  </si>
  <si>
    <t>CANCELLED CHQ 000507</t>
  </si>
  <si>
    <t>CHQ000507</t>
  </si>
  <si>
    <t>PAYE Nov 2023</t>
  </si>
  <si>
    <t>clerk salary Nov 2023</t>
  </si>
  <si>
    <t>23P32</t>
  </si>
  <si>
    <t>23P33</t>
  </si>
  <si>
    <t>23P34</t>
  </si>
  <si>
    <t>PRECEPT REQUEST  2024/25</t>
  </si>
  <si>
    <r>
      <t>(Local Government Finance Act 1992 (Section 41) - Parish/Town/City Council Precepts</t>
    </r>
    <r>
      <rPr>
        <sz val="16"/>
        <color theme="1"/>
        <rFont val="Arial"/>
        <family val="2"/>
      </rPr>
      <t>)</t>
    </r>
  </si>
  <si>
    <t>Please complete the shaded boxes</t>
  </si>
  <si>
    <t>From Precepting body</t>
  </si>
  <si>
    <t>Stoke Trister &amp; Bayford</t>
  </si>
  <si>
    <t>The Council of the above-mentioned Parish/Town/City HEREBY GIVE YOU NOTICE that in respect of the financial year 2024/25 they will require from you the sum of (fill in below) to meet the budget requirement of the Council as calculated under Section 50 of the above Act, and they do accordingly HEREBY REQUIRE you to pay the same.</t>
  </si>
  <si>
    <t xml:space="preserve">Difference </t>
  </si>
  <si>
    <t>Difference %</t>
  </si>
  <si>
    <t>Tax Base</t>
  </si>
  <si>
    <t>Precept</t>
  </si>
  <si>
    <t xml:space="preserve">Band D Precept </t>
  </si>
  <si>
    <t>Payment Date</t>
  </si>
  <si>
    <t xml:space="preserve">Precept requests will be paid in one instalment in April 2024. </t>
  </si>
  <si>
    <t>Precepts over £140,000</t>
  </si>
  <si>
    <t>If the Precept requirement is greater than £140,000.00 please provide details below.</t>
  </si>
  <si>
    <t>Expenditure Item/Service</t>
  </si>
  <si>
    <t>Amount</t>
  </si>
  <si>
    <t>BACS payment details</t>
  </si>
  <si>
    <t>PLEASE ENTER ONLY DETAILS WHICH HAVE CHANGED SINCE LAST YEAR</t>
  </si>
  <si>
    <t xml:space="preserve">1.   BANK DETAILS  </t>
  </si>
  <si>
    <t>Bank Name</t>
  </si>
  <si>
    <t>Sort Code</t>
  </si>
  <si>
    <t>-</t>
  </si>
  <si>
    <t>Account Number</t>
  </si>
  <si>
    <t>Account Ref/Name</t>
  </si>
  <si>
    <t>Branch Address</t>
  </si>
  <si>
    <t>2.  REMITTANCE ADVICE OF PAYMENT TO</t>
  </si>
  <si>
    <t>Clerk's name</t>
  </si>
  <si>
    <t>e-mail</t>
  </si>
  <si>
    <t>address</t>
  </si>
  <si>
    <t>Authorisation</t>
  </si>
  <si>
    <t xml:space="preserve">Authorised at the meeting of the council Held on </t>
  </si>
  <si>
    <t>date</t>
  </si>
  <si>
    <t xml:space="preserve">Authorised by </t>
  </si>
  <si>
    <t>designation</t>
  </si>
  <si>
    <t>E-Mail Address for future correspondence if preferred:</t>
  </si>
  <si>
    <t>Return Form</t>
  </si>
  <si>
    <t xml:space="preserve">Please return form to </t>
  </si>
  <si>
    <t>parish.precepts@somerset.gov.uk</t>
  </si>
  <si>
    <t>No later than (noon):</t>
  </si>
  <si>
    <t>2nd February 2024</t>
  </si>
  <si>
    <t>Please choose your authority from the drop down list</t>
  </si>
  <si>
    <t>Ashwick</t>
  </si>
  <si>
    <t>Baltonsborough</t>
  </si>
  <si>
    <t>Batcombe</t>
  </si>
  <si>
    <t>Beckington</t>
  </si>
  <si>
    <t>Berkley</t>
  </si>
  <si>
    <t>Binegar</t>
  </si>
  <si>
    <t>Buckland Dinham</t>
  </si>
  <si>
    <t>Butleigh</t>
  </si>
  <si>
    <t>Chewton Mendip</t>
  </si>
  <si>
    <t>Chilcompton</t>
  </si>
  <si>
    <t>Coleford</t>
  </si>
  <si>
    <t>Cranmore</t>
  </si>
  <si>
    <t>Croscombe</t>
  </si>
  <si>
    <t>Ditcheat</t>
  </si>
  <si>
    <t>Doulting</t>
  </si>
  <si>
    <t>Downhead</t>
  </si>
  <si>
    <t>East Pennard</t>
  </si>
  <si>
    <t>Emborough</t>
  </si>
  <si>
    <t>Evercreech</t>
  </si>
  <si>
    <t>Frome</t>
  </si>
  <si>
    <t>Glastonbury</t>
  </si>
  <si>
    <t>Godney</t>
  </si>
  <si>
    <t>Great Elm</t>
  </si>
  <si>
    <t>Hemington</t>
  </si>
  <si>
    <t>Holcombe</t>
  </si>
  <si>
    <t>Kilmersdon</t>
  </si>
  <si>
    <t>Lamyatt</t>
  </si>
  <si>
    <t>Leigh on Mendip</t>
  </si>
  <si>
    <t>Litton</t>
  </si>
  <si>
    <t>Lullington</t>
  </si>
  <si>
    <t>Lydford on Fosse</t>
  </si>
  <si>
    <t>Meare</t>
  </si>
  <si>
    <t>Mells</t>
  </si>
  <si>
    <t>Milton Clevedon</t>
  </si>
  <si>
    <t>North Wootton</t>
  </si>
  <si>
    <t>Norton St Philip</t>
  </si>
  <si>
    <t>Nunney</t>
  </si>
  <si>
    <t>Pilton</t>
  </si>
  <si>
    <t>Priddy</t>
  </si>
  <si>
    <t>Pylle</t>
  </si>
  <si>
    <t>Rode</t>
  </si>
  <si>
    <t>Rodney Stoke</t>
  </si>
  <si>
    <t>Selwood</t>
  </si>
  <si>
    <t>Sharpham</t>
  </si>
  <si>
    <t>Shepton Mallet</t>
  </si>
  <si>
    <t>St Cuthbert Out</t>
  </si>
  <si>
    <t>Stoke St Michael</t>
  </si>
  <si>
    <t>Ston Easton</t>
  </si>
  <si>
    <t>Stratton on the Fosse</t>
  </si>
  <si>
    <t>Street</t>
  </si>
  <si>
    <t>Tellisford</t>
  </si>
  <si>
    <t>Trudoxhill</t>
  </si>
  <si>
    <t>Upton Noble</t>
  </si>
  <si>
    <t>Walton</t>
  </si>
  <si>
    <t>Wanstrow</t>
  </si>
  <si>
    <t>Wells</t>
  </si>
  <si>
    <t>West Bradley</t>
  </si>
  <si>
    <t>Westbury Sub Mendip</t>
  </si>
  <si>
    <t>West Pennard</t>
  </si>
  <si>
    <t>Whatley</t>
  </si>
  <si>
    <t>Witham Friary</t>
  </si>
  <si>
    <t>Wookey</t>
  </si>
  <si>
    <t>Ashcott</t>
  </si>
  <si>
    <t>Axbridge</t>
  </si>
  <si>
    <t>Badgworth</t>
  </si>
  <si>
    <t>Bawdrip</t>
  </si>
  <si>
    <t>Berrow</t>
  </si>
  <si>
    <t>Brean</t>
  </si>
  <si>
    <t>Brent Knoll</t>
  </si>
  <si>
    <t xml:space="preserve">Bridgwater </t>
  </si>
  <si>
    <t>Bridgwater Without</t>
  </si>
  <si>
    <t>Broomfield</t>
  </si>
  <si>
    <t>Burnham-on-Sea &amp; Highbridge</t>
  </si>
  <si>
    <t>Burnham Without</t>
  </si>
  <si>
    <t>Burtle</t>
  </si>
  <si>
    <t>Cannington</t>
  </si>
  <si>
    <t>Catcott</t>
  </si>
  <si>
    <t>Chapel Allerton</t>
  </si>
  <si>
    <t>Cheddar</t>
  </si>
  <si>
    <t>Chedzoy</t>
  </si>
  <si>
    <t>Chilton Polden</t>
  </si>
  <si>
    <t>Chilton Trinity</t>
  </si>
  <si>
    <t>Compton Bishop</t>
  </si>
  <si>
    <t>Cossington</t>
  </si>
  <si>
    <t>Durleigh</t>
  </si>
  <si>
    <t>East Brent</t>
  </si>
  <si>
    <t>East Huntspill</t>
  </si>
  <si>
    <t>Edington</t>
  </si>
  <si>
    <t>Enmore</t>
  </si>
  <si>
    <t>Fiddington</t>
  </si>
  <si>
    <t>Goathurst</t>
  </si>
  <si>
    <t>Greinton</t>
  </si>
  <si>
    <t>Lympsham</t>
  </si>
  <si>
    <t>Lyng</t>
  </si>
  <si>
    <t>Mark</t>
  </si>
  <si>
    <t>Middlezoy</t>
  </si>
  <si>
    <t>Moorlinch</t>
  </si>
  <si>
    <t>Nether Stowey</t>
  </si>
  <si>
    <t>North Petherton</t>
  </si>
  <si>
    <t>Othery</t>
  </si>
  <si>
    <t>Otterhampton</t>
  </si>
  <si>
    <t>Over Stowey</t>
  </si>
  <si>
    <t>Pawlett</t>
  </si>
  <si>
    <t>Puriton</t>
  </si>
  <si>
    <t>Shapwick</t>
  </si>
  <si>
    <t>Shipham</t>
  </si>
  <si>
    <t>Spaxton</t>
  </si>
  <si>
    <t>Stawell</t>
  </si>
  <si>
    <t>Stockland Bristol</t>
  </si>
  <si>
    <t>Thurloxton</t>
  </si>
  <si>
    <t>Weare</t>
  </si>
  <si>
    <t>Wedmore</t>
  </si>
  <si>
    <t>Wembdon</t>
  </si>
  <si>
    <t>West Huntspill</t>
  </si>
  <si>
    <t>Westonzoyland</t>
  </si>
  <si>
    <t>Woolavington</t>
  </si>
  <si>
    <t>Ash Priors</t>
  </si>
  <si>
    <t>Ashbrittle</t>
  </si>
  <si>
    <t>Bathealton</t>
  </si>
  <si>
    <t>Bicknoller</t>
  </si>
  <si>
    <t>Bishops Hull</t>
  </si>
  <si>
    <t>Bishops Lydeard/Cothelstone</t>
  </si>
  <si>
    <t>Bradford on Tone</t>
  </si>
  <si>
    <t>Brompton Ralph</t>
  </si>
  <si>
    <t>Brompton Regis</t>
  </si>
  <si>
    <t>Brushford</t>
  </si>
  <si>
    <t>Burrowbridge</t>
  </si>
  <si>
    <t>Carhampton</t>
  </si>
  <si>
    <t>Cheddon Fitzpaine</t>
  </si>
  <si>
    <t>Chipstable</t>
  </si>
  <si>
    <t>Churchstanton</t>
  </si>
  <si>
    <t>Clatworthy</t>
  </si>
  <si>
    <t>Combe Florey</t>
  </si>
  <si>
    <t>Corfe</t>
  </si>
  <si>
    <t>Cotford St Luke</t>
  </si>
  <si>
    <t>Creech St Michael</t>
  </si>
  <si>
    <t>Crowcombe</t>
  </si>
  <si>
    <t>Cutcombe</t>
  </si>
  <si>
    <t>Dulverton</t>
  </si>
  <si>
    <t>Dunster</t>
  </si>
  <si>
    <t>Durston</t>
  </si>
  <si>
    <t>East Quantoxhead</t>
  </si>
  <si>
    <t>Elworthy</t>
  </si>
  <si>
    <t>Exford</t>
  </si>
  <si>
    <t>Exmoor</t>
  </si>
  <si>
    <t>Exton</t>
  </si>
  <si>
    <t>Fitzhead</t>
  </si>
  <si>
    <t>Halse</t>
  </si>
  <si>
    <t>Hatch Beauchamp</t>
  </si>
  <si>
    <t>Holford</t>
  </si>
  <si>
    <t>Huish Champflower</t>
  </si>
  <si>
    <t>Kilve</t>
  </si>
  <si>
    <t>Kingston St Mary</t>
  </si>
  <si>
    <t>Langford Budville</t>
  </si>
  <si>
    <t>Luccombe</t>
  </si>
  <si>
    <t>Luxborough</t>
  </si>
  <si>
    <t>Lydeard St Lawrence/Tolland</t>
  </si>
  <si>
    <t>Milverton</t>
  </si>
  <si>
    <t>Minehead</t>
  </si>
  <si>
    <t>Monksilver</t>
  </si>
  <si>
    <t>Neroche</t>
  </si>
  <si>
    <t>Nettlecombe</t>
  </si>
  <si>
    <t>North Curry</t>
  </si>
  <si>
    <t>Norton Fitzwarren</t>
  </si>
  <si>
    <t>Nynehead</t>
  </si>
  <si>
    <t>Oake</t>
  </si>
  <si>
    <t>Oare</t>
  </si>
  <si>
    <t>Old Cleeve</t>
  </si>
  <si>
    <t>Otterford</t>
  </si>
  <si>
    <t>Pitminster</t>
  </si>
  <si>
    <t>Porlock</t>
  </si>
  <si>
    <t>Ruishton/Thornfalcon</t>
  </si>
  <si>
    <t>Sampford Arundel</t>
  </si>
  <si>
    <t>Sampford Brett</t>
  </si>
  <si>
    <t>Selworthy and Minehead Without</t>
  </si>
  <si>
    <t>Skilgate</t>
  </si>
  <si>
    <t>Stawley</t>
  </si>
  <si>
    <t>Stogumber</t>
  </si>
  <si>
    <t>Stogursey</t>
  </si>
  <si>
    <t>Stoke St Gregory</t>
  </si>
  <si>
    <t>Stoke St Mary</t>
  </si>
  <si>
    <t>Stringston</t>
  </si>
  <si>
    <t>Taunton</t>
  </si>
  <si>
    <t>Timberscombe</t>
  </si>
  <si>
    <t>Treborough</t>
  </si>
  <si>
    <t>Trull</t>
  </si>
  <si>
    <t>Upton</t>
  </si>
  <si>
    <t>Watchet</t>
  </si>
  <si>
    <t>Wellington</t>
  </si>
  <si>
    <t>Wellington Without</t>
  </si>
  <si>
    <t>West Bagborough</t>
  </si>
  <si>
    <t>West Buckland</t>
  </si>
  <si>
    <t>West Hatch</t>
  </si>
  <si>
    <t>West Monkton</t>
  </si>
  <si>
    <t>West Quantoxhead</t>
  </si>
  <si>
    <t>Williton</t>
  </si>
  <si>
    <t>Winsford</t>
  </si>
  <si>
    <t>Withycombe</t>
  </si>
  <si>
    <t>Withypool and Hawkridge</t>
  </si>
  <si>
    <t>Wiveliscombe</t>
  </si>
  <si>
    <t>Wootton Courtenay</t>
  </si>
  <si>
    <t>Abbas and Templecombe</t>
  </si>
  <si>
    <t>Aller</t>
  </si>
  <si>
    <t>Ansford</t>
  </si>
  <si>
    <t>Ash</t>
  </si>
  <si>
    <t xml:space="preserve">Ashill </t>
  </si>
  <si>
    <t>Babcary</t>
  </si>
  <si>
    <t>Barrington</t>
  </si>
  <si>
    <t>Barton St. David</t>
  </si>
  <si>
    <t>Barwick &amp; Stoford</t>
  </si>
  <si>
    <t>Beercrocombe</t>
  </si>
  <si>
    <t>Bratton Seymour</t>
  </si>
  <si>
    <t>Brewham</t>
  </si>
  <si>
    <t>Broadway</t>
  </si>
  <si>
    <t>Bruton</t>
  </si>
  <si>
    <t>Brympton</t>
  </si>
  <si>
    <t>Buckland St. Mary</t>
  </si>
  <si>
    <t>Alford (Cary Moor)</t>
  </si>
  <si>
    <t>Lovington (Cary Moor)</t>
  </si>
  <si>
    <t>North Barrow (Cary Moor)</t>
  </si>
  <si>
    <t>South Barrow (Cary Moor)</t>
  </si>
  <si>
    <t>Castle Cary</t>
  </si>
  <si>
    <t>Chaffcombe</t>
  </si>
  <si>
    <t>Chard Town</t>
  </si>
  <si>
    <t>Charlton Horethorne</t>
  </si>
  <si>
    <t>Charltons (The)</t>
  </si>
  <si>
    <t>Charlton Musgrove</t>
  </si>
  <si>
    <t>Chillington</t>
  </si>
  <si>
    <t>Chilthorne Domer</t>
  </si>
  <si>
    <t>Chilton Cantelo &amp; Ashington</t>
  </si>
  <si>
    <t>Chiselborough</t>
  </si>
  <si>
    <t>Closworth</t>
  </si>
  <si>
    <t>Combe St. Nicholas</t>
  </si>
  <si>
    <t>Compton Dundon</t>
  </si>
  <si>
    <t>Compton Pauncefoot &amp; Blackford</t>
  </si>
  <si>
    <t>Corton Denham</t>
  </si>
  <si>
    <t>Crewkerne Town</t>
  </si>
  <si>
    <t>Cricket St. Thomas</t>
  </si>
  <si>
    <t>Cucklington</t>
  </si>
  <si>
    <t>Cudworth</t>
  </si>
  <si>
    <t>Curry Mallet</t>
  </si>
  <si>
    <t>Curry Rivel</t>
  </si>
  <si>
    <t>Dinnington</t>
  </si>
  <si>
    <t>Donyatt</t>
  </si>
  <si>
    <t>Dowlish Wake</t>
  </si>
  <si>
    <t>Drayton</t>
  </si>
  <si>
    <t>East Chinnock</t>
  </si>
  <si>
    <t>East Coker</t>
  </si>
  <si>
    <t>Fivehead &amp; Swell</t>
  </si>
  <si>
    <t>Hambridge &amp; Westport</t>
  </si>
  <si>
    <t>Hardington Mandeville</t>
  </si>
  <si>
    <t>Haselbury Plucknett</t>
  </si>
  <si>
    <t>Henstridge</t>
  </si>
  <si>
    <t>High Ham</t>
  </si>
  <si>
    <t>Hinton St. George</t>
  </si>
  <si>
    <t>Horsington</t>
  </si>
  <si>
    <t>Horton</t>
  </si>
  <si>
    <t>Huish Episcopi</t>
  </si>
  <si>
    <t>Ilchester</t>
  </si>
  <si>
    <t>Ilminster Town</t>
  </si>
  <si>
    <t>Ilton</t>
  </si>
  <si>
    <t>Isle Abbotts</t>
  </si>
  <si>
    <t>Isle Brewers</t>
  </si>
  <si>
    <t>Keinton Mandeville</t>
  </si>
  <si>
    <t>Kingsbury Episcopi</t>
  </si>
  <si>
    <t>Kingsdon</t>
  </si>
  <si>
    <t>Kingstone</t>
  </si>
  <si>
    <t>Kingweston</t>
  </si>
  <si>
    <t>Knowle St. Giles</t>
  </si>
  <si>
    <t>Langport</t>
  </si>
  <si>
    <t>Long Load</t>
  </si>
  <si>
    <t>Long Sutton</t>
  </si>
  <si>
    <t>Lopen</t>
  </si>
  <si>
    <t>Marston Magna</t>
  </si>
  <si>
    <t>Martock</t>
  </si>
  <si>
    <t>Merriott</t>
  </si>
  <si>
    <t>Milborne Port</t>
  </si>
  <si>
    <t>Misterton</t>
  </si>
  <si>
    <t>Montacute</t>
  </si>
  <si>
    <t>Muchelney</t>
  </si>
  <si>
    <t>Mudford</t>
  </si>
  <si>
    <t>North Cadbury</t>
  </si>
  <si>
    <t>Yarlington (North Cadbury)</t>
  </si>
  <si>
    <t>North Perrott</t>
  </si>
  <si>
    <t>Holton (North Vale)</t>
  </si>
  <si>
    <t>Maperton (North Vale)</t>
  </si>
  <si>
    <t>North Cheriton (North Vale)</t>
  </si>
  <si>
    <t>Norton sub Hamdon</t>
  </si>
  <si>
    <t>Odcombe</t>
  </si>
  <si>
    <t>Pen Selwood</t>
  </si>
  <si>
    <t>Pitcombe</t>
  </si>
  <si>
    <t>Pitney</t>
  </si>
  <si>
    <t>Puckington</t>
  </si>
  <si>
    <t>Queen Camel</t>
  </si>
  <si>
    <t>Rimpton</t>
  </si>
  <si>
    <t>Seavington St. Mary</t>
  </si>
  <si>
    <t>Seavington St. Michael</t>
  </si>
  <si>
    <t>Shepton Beauchamp</t>
  </si>
  <si>
    <t>Shepton Montague</t>
  </si>
  <si>
    <t>Somerton</t>
  </si>
  <si>
    <t xml:space="preserve">South Cadbury and Sutton Montis </t>
  </si>
  <si>
    <t>South Petherton</t>
  </si>
  <si>
    <t>Sparkford</t>
  </si>
  <si>
    <t>Stocklinch</t>
  </si>
  <si>
    <t>Stoke sub Hamdon</t>
  </si>
  <si>
    <t>Tatworth and Forton</t>
  </si>
  <si>
    <t>Tintinhull</t>
  </si>
  <si>
    <t>Wambrook</t>
  </si>
  <si>
    <t>Wayford</t>
  </si>
  <si>
    <t>West Camel</t>
  </si>
  <si>
    <t>West &amp; Middle Chinnock</t>
  </si>
  <si>
    <t>West Coker</t>
  </si>
  <si>
    <t>West Crewkerne</t>
  </si>
  <si>
    <t>Whitelackington</t>
  </si>
  <si>
    <t>Whitestaunton</t>
  </si>
  <si>
    <t>Wincanton Town</t>
  </si>
  <si>
    <t>Winsham</t>
  </si>
  <si>
    <t xml:space="preserve">Yeovil Town </t>
  </si>
  <si>
    <t>Yeovil Without</t>
  </si>
  <si>
    <t>Yeovilton &amp; District</t>
  </si>
  <si>
    <t>Canx</t>
  </si>
  <si>
    <t>Reimburse printing costs for footpath map</t>
  </si>
  <si>
    <t>23P35</t>
  </si>
  <si>
    <t>Inv30038565 2 x SID posts fitted</t>
  </si>
  <si>
    <t>AED Locater EU Ltd</t>
  </si>
  <si>
    <t>Inv05037 Defibrillator for Stoke Trister</t>
  </si>
  <si>
    <t>23P36</t>
  </si>
  <si>
    <t>Reimburse Screwfix InvA15366428631 Xmas light batteries</t>
  </si>
  <si>
    <t>23P37</t>
  </si>
  <si>
    <t>Reimburse Otter Garden Centre Wincanton - xmas lights Stoke Trister</t>
  </si>
  <si>
    <t>SUPERPLANTS</t>
  </si>
  <si>
    <t>Inv47186 - Xmas tree &amp; lights</t>
  </si>
  <si>
    <t>23P38</t>
  </si>
  <si>
    <t>23P39</t>
  </si>
  <si>
    <t>Bayford Mission Hall Society</t>
  </si>
  <si>
    <t>Hall hire 2023/24</t>
  </si>
  <si>
    <t>Clerk salary December 2023</t>
  </si>
  <si>
    <t>23P40</t>
  </si>
  <si>
    <t>PAYE December 2023</t>
  </si>
  <si>
    <t>23P41</t>
  </si>
  <si>
    <t>Monthly expenses &amp; reimbursements</t>
  </si>
  <si>
    <t>23P42</t>
  </si>
  <si>
    <t>Citizes Advice Somerset</t>
  </si>
  <si>
    <t>Grant towards services</t>
  </si>
  <si>
    <t>23P43</t>
  </si>
  <si>
    <t>Grants</t>
  </si>
  <si>
    <t>JRH Media</t>
  </si>
  <si>
    <t>Inv 1733 Website support 2023</t>
  </si>
  <si>
    <t>23P44</t>
  </si>
  <si>
    <t>11th January 2024</t>
  </si>
  <si>
    <t>Lloyds Bank PLC</t>
  </si>
  <si>
    <t>OO956598</t>
  </si>
  <si>
    <t>Stoke Trister with Bayford Parish Council</t>
  </si>
  <si>
    <t>Kate Fullerton</t>
  </si>
  <si>
    <t>stoketristerpc@gmail.com</t>
  </si>
  <si>
    <t>25 Helena Road, Yeovil, Somerset BA20 2HQ</t>
  </si>
  <si>
    <t>Niru Linsley</t>
  </si>
  <si>
    <t>Chairman</t>
  </si>
  <si>
    <t>Grant received Big Lottery Communities</t>
  </si>
  <si>
    <t>Grant for defibrillator</t>
  </si>
  <si>
    <t>R2</t>
  </si>
  <si>
    <t>FPI</t>
  </si>
  <si>
    <t>Franklin JD Defib</t>
  </si>
  <si>
    <t>Donation received</t>
  </si>
  <si>
    <t>R3</t>
  </si>
  <si>
    <t>R4</t>
  </si>
  <si>
    <t>R5</t>
  </si>
  <si>
    <t>R6</t>
  </si>
  <si>
    <t>R7</t>
  </si>
  <si>
    <t>R8</t>
  </si>
  <si>
    <t>R9</t>
  </si>
  <si>
    <t>Macfarlane JS Defib</t>
  </si>
  <si>
    <t>Turner C Defib</t>
  </si>
  <si>
    <t>Syme GJ Defib</t>
  </si>
  <si>
    <t>Harvey PJ Defib</t>
  </si>
  <si>
    <t>Orchard Isle Defib</t>
  </si>
  <si>
    <t>Winter CL Defib</t>
  </si>
  <si>
    <t>Transfer to leigh Common</t>
  </si>
  <si>
    <t>Leigh Common 1st payment</t>
  </si>
  <si>
    <t>Bank statements:</t>
  </si>
  <si>
    <t>General Grant</t>
  </si>
  <si>
    <t xml:space="preserve">Budget </t>
  </si>
  <si>
    <t>clerk salary January 2024</t>
  </si>
  <si>
    <t>23P45</t>
  </si>
  <si>
    <t>23P46</t>
  </si>
  <si>
    <t>PAYE January 2024</t>
  </si>
  <si>
    <t>Shield Batteries - 4 x SID Batteries Inv 124176</t>
  </si>
  <si>
    <t>23P47</t>
  </si>
  <si>
    <t>Clerk salary February 2024</t>
  </si>
  <si>
    <t>23P48</t>
  </si>
  <si>
    <t>23P49</t>
  </si>
  <si>
    <t>HMRC PAYE Feb 2024</t>
  </si>
  <si>
    <t>Archie Hill - Leigh Common lease 2nd payment</t>
  </si>
  <si>
    <t>Lloyds FTD matures</t>
  </si>
  <si>
    <t>Transfer from Lloyds FTD plus interest</t>
  </si>
  <si>
    <t>R10</t>
  </si>
  <si>
    <t>O G Lockwood</t>
  </si>
  <si>
    <t>23P50</t>
  </si>
  <si>
    <t>Screwfix reimbursement connectors</t>
  </si>
  <si>
    <t>Switch Electronics connectors reimbursement</t>
  </si>
  <si>
    <t>Gillams Car Spares connectors</t>
  </si>
  <si>
    <t>Transfer from 00956598</t>
  </si>
  <si>
    <t>Transfer to 00956598</t>
  </si>
  <si>
    <t>SC CATbus</t>
  </si>
  <si>
    <t>Grant</t>
  </si>
  <si>
    <t>23P51</t>
  </si>
  <si>
    <t>A Goddard</t>
  </si>
  <si>
    <t>DAG Design - website management</t>
  </si>
  <si>
    <t>23P52</t>
  </si>
  <si>
    <t>PAYE March 2024</t>
  </si>
  <si>
    <t>23P53</t>
  </si>
  <si>
    <t>23P54</t>
  </si>
  <si>
    <t>clerk salary March 2024</t>
  </si>
  <si>
    <t>wfh March/ Mileage</t>
  </si>
  <si>
    <t>CATbus Grant</t>
  </si>
  <si>
    <t>YTD</t>
  </si>
  <si>
    <t>Bank Reconciliation as at 31st March 2024</t>
  </si>
  <si>
    <t>Balance as at 31st March 2024</t>
  </si>
  <si>
    <t>Storage boxes (PC paperwork)</t>
  </si>
  <si>
    <t>23P55</t>
  </si>
  <si>
    <t>22nd April 2024</t>
  </si>
  <si>
    <t>Acquired</t>
  </si>
  <si>
    <t>Unit Cost £</t>
  </si>
  <si>
    <t>Total Cost £</t>
  </si>
  <si>
    <t>2019/20 Additions</t>
  </si>
  <si>
    <t>2020/21 Additions</t>
  </si>
  <si>
    <t>2021/22 Additions</t>
  </si>
  <si>
    <t>2022/23 Additions</t>
  </si>
  <si>
    <t>2023/24 Additions</t>
  </si>
  <si>
    <t>Stoke Trister with Bayford  Parish Council Asset Register as at 31/03/2024</t>
  </si>
  <si>
    <t>Defibrillator (stoke trister)</t>
  </si>
  <si>
    <t>Balance at 31st March 2024</t>
  </si>
  <si>
    <t>Less payments to 31st March 2024</t>
  </si>
  <si>
    <t>Plus receipts to 31st March 2024</t>
  </si>
  <si>
    <t>Dell laptop (Clerk)</t>
  </si>
  <si>
    <t>SID Posts x2</t>
  </si>
  <si>
    <t>Value for the asset register</t>
  </si>
  <si>
    <t>Insurance/resale value</t>
  </si>
  <si>
    <t>AGAR figure 31/3/23</t>
  </si>
  <si>
    <t>VAT RECLAIM Y/E 31st March 2024</t>
  </si>
  <si>
    <t>Year ended 31st March 2024</t>
  </si>
  <si>
    <t>Gillams Car Spares</t>
  </si>
  <si>
    <t>Screwfix</t>
  </si>
  <si>
    <t>Tescos</t>
  </si>
  <si>
    <t>Switch Electronics</t>
  </si>
  <si>
    <t>MS365</t>
  </si>
  <si>
    <t>Elancity</t>
  </si>
  <si>
    <t>Otter Garden Centre</t>
  </si>
  <si>
    <t>Shield Batteries</t>
  </si>
  <si>
    <t>Dell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</si>
</sst>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809]* #,##0.00_-;\-[$£-809]* #,##0.00_-;_-[$£-809]* &quot;-&quot;??_-;_-@_-"/>
    <numFmt numFmtId="165" formatCode="#,##0.00;\(#,##0.00\)"/>
    <numFmt numFmtId="166" formatCode="#,##0;\(#,##0\)"/>
  </numFmts>
  <fonts count="64"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8"/>
      <name val="Calibri"/>
      <family val="2"/>
      <scheme val="minor"/>
    </font>
    <font>
      <sz val="14"/>
      <color theme="1"/>
      <name val="Calibri"/>
      <family val="2"/>
      <scheme val="minor"/>
    </font>
    <font>
      <b/>
      <u/>
      <sz val="12"/>
      <color theme="1"/>
      <name val="Calibri"/>
      <family val="2"/>
      <scheme val="minor"/>
    </font>
    <font>
      <sz val="14"/>
      <name val="Arial"/>
      <family val="2"/>
    </font>
    <font>
      <b/>
      <sz val="16"/>
      <color theme="1"/>
      <name val="Times New Roman"/>
      <family val="1"/>
    </font>
    <font>
      <b/>
      <sz val="14"/>
      <color theme="1"/>
      <name val="Times New Roman"/>
      <family val="1"/>
    </font>
    <font>
      <sz val="14"/>
      <color theme="1"/>
      <name val="Times New Roman"/>
      <family val="1"/>
    </font>
    <font>
      <sz val="12"/>
      <color theme="1"/>
      <name val="Times New Roman"/>
      <family val="1"/>
    </font>
    <font>
      <b/>
      <sz val="12"/>
      <color theme="1"/>
      <name val="Times New Roman"/>
      <family val="1"/>
    </font>
    <font>
      <vertAlign val="superscript"/>
      <sz val="12"/>
      <color theme="1"/>
      <name val="Times New Roman"/>
      <family val="1"/>
    </font>
    <font>
      <sz val="11"/>
      <color rgb="FFFF0000"/>
      <name val="Calibri"/>
      <family val="2"/>
      <scheme val="minor"/>
    </font>
    <font>
      <sz val="14"/>
      <color theme="1"/>
      <name val="Arial"/>
      <family val="2"/>
    </font>
    <font>
      <sz val="12"/>
      <color theme="1"/>
      <name val="Calibri"/>
      <family val="2"/>
      <scheme val="minor"/>
    </font>
    <font>
      <sz val="14"/>
      <color rgb="FFFF0000"/>
      <name val="Arial"/>
      <family val="2"/>
    </font>
    <font>
      <sz val="12"/>
      <color theme="4" tint="-0.249977111117893"/>
      <name val="Arial"/>
      <family val="2"/>
    </font>
    <font>
      <b/>
      <sz val="12"/>
      <color theme="4" tint="-0.249977111117893"/>
      <name val="Arial"/>
      <family val="2"/>
    </font>
    <font>
      <b/>
      <sz val="12"/>
      <color rgb="FFFF0000"/>
      <name val="Arial"/>
      <family val="2"/>
    </font>
    <font>
      <b/>
      <sz val="14"/>
      <color rgb="FFFF0000"/>
      <name val="Arial"/>
      <family val="2"/>
    </font>
    <font>
      <b/>
      <sz val="14"/>
      <color theme="1"/>
      <name val="Arial"/>
      <family val="2"/>
    </font>
    <font>
      <b/>
      <sz val="11"/>
      <color rgb="FFFF0000"/>
      <name val="Calibri"/>
      <family val="2"/>
      <scheme val="minor"/>
    </font>
    <font>
      <sz val="12"/>
      <color rgb="FFFF0000"/>
      <name val="Calibri"/>
      <family val="2"/>
      <scheme val="minor"/>
    </font>
    <font>
      <b/>
      <sz val="12"/>
      <color rgb="FFFF0000"/>
      <name val="Calibri"/>
      <family val="2"/>
      <scheme val="minor"/>
    </font>
    <font>
      <sz val="10"/>
      <name val="Arial"/>
      <family val="2"/>
    </font>
    <font>
      <b/>
      <sz val="10"/>
      <name val="Arial"/>
      <family val="2"/>
    </font>
    <font>
      <sz val="10"/>
      <color theme="1"/>
      <name val="Calibri"/>
      <family val="2"/>
      <scheme val="minor"/>
    </font>
    <font>
      <b/>
      <sz val="18"/>
      <color rgb="FFFF0000"/>
      <name val="Calibri"/>
      <family val="2"/>
      <scheme val="minor"/>
    </font>
    <font>
      <b/>
      <sz val="10"/>
      <color rgb="FFFF0000"/>
      <name val="Calibri"/>
      <family val="2"/>
      <scheme val="minor"/>
    </font>
    <font>
      <i/>
      <sz val="12"/>
      <name val="Calibri"/>
      <family val="2"/>
      <scheme val="minor"/>
    </font>
    <font>
      <u/>
      <sz val="12"/>
      <color theme="1"/>
      <name val="Calibri"/>
      <family val="2"/>
      <scheme val="minor"/>
    </font>
    <font>
      <i/>
      <sz val="12"/>
      <color theme="1"/>
      <name val="Calibri"/>
      <family val="2"/>
      <scheme val="minor"/>
    </font>
    <font>
      <sz val="12"/>
      <name val="Calibri"/>
      <family val="2"/>
      <scheme val="minor"/>
    </font>
    <font>
      <i/>
      <sz val="12"/>
      <color rgb="FFFF0000"/>
      <name val="Calibri"/>
      <family val="2"/>
      <scheme val="minor"/>
    </font>
    <font>
      <b/>
      <sz val="12"/>
      <color theme="1"/>
      <name val="Calibri"/>
      <family val="2"/>
      <scheme val="minor"/>
    </font>
    <font>
      <b/>
      <i/>
      <sz val="12"/>
      <color theme="1"/>
      <name val="Calibri"/>
      <family val="2"/>
      <scheme val="minor"/>
    </font>
    <font>
      <sz val="10"/>
      <color rgb="FFFF0000"/>
      <name val="Calibri"/>
      <family val="2"/>
      <scheme val="minor"/>
    </font>
    <font>
      <b/>
      <sz val="10"/>
      <color rgb="FFFF0000"/>
      <name val="Arial"/>
      <family val="2"/>
    </font>
    <font>
      <sz val="10"/>
      <color rgb="FFFF0000"/>
      <name val="Arial"/>
      <family val="2"/>
    </font>
    <font>
      <sz val="11"/>
      <color theme="1"/>
      <name val="Calibri"/>
      <family val="2"/>
      <scheme val="minor"/>
    </font>
    <font>
      <u/>
      <sz val="11"/>
      <color theme="10"/>
      <name val="Calibri"/>
      <family val="2"/>
      <scheme val="minor"/>
    </font>
    <font>
      <b/>
      <sz val="16"/>
      <name val="Arial"/>
      <family val="2"/>
    </font>
    <font>
      <sz val="16"/>
      <color theme="1"/>
      <name val="Arial"/>
      <family val="2"/>
    </font>
    <font>
      <sz val="12"/>
      <name val="Arial"/>
      <family val="2"/>
    </font>
    <font>
      <b/>
      <sz val="16"/>
      <color theme="1"/>
      <name val="Arial"/>
      <family val="2"/>
    </font>
    <font>
      <b/>
      <sz val="14"/>
      <color indexed="9"/>
      <name val="Arial"/>
      <family val="2"/>
    </font>
    <font>
      <sz val="12"/>
      <color indexed="41"/>
      <name val="Arial"/>
      <family val="2"/>
    </font>
    <font>
      <b/>
      <sz val="12"/>
      <color indexed="8"/>
      <name val="Arial"/>
      <family val="2"/>
    </font>
    <font>
      <b/>
      <sz val="12"/>
      <color indexed="9"/>
      <name val="Arial"/>
      <family val="2"/>
    </font>
    <font>
      <sz val="12"/>
      <color theme="1"/>
      <name val="Arial"/>
      <family val="2"/>
    </font>
    <font>
      <b/>
      <sz val="14"/>
      <color theme="0"/>
      <name val="Arial"/>
      <family val="2"/>
    </font>
    <font>
      <sz val="14"/>
      <color theme="0"/>
      <name val="Arial"/>
      <family val="2"/>
    </font>
    <font>
      <b/>
      <sz val="12"/>
      <color theme="0"/>
      <name val="Arial"/>
      <family val="2"/>
    </font>
    <font>
      <sz val="12"/>
      <color theme="0"/>
      <name val="Arial"/>
      <family val="2"/>
    </font>
    <font>
      <sz val="12"/>
      <color rgb="FFFF0000"/>
      <name val="Arial"/>
      <family val="2"/>
    </font>
    <font>
      <b/>
      <sz val="12"/>
      <color indexed="41"/>
      <name val="Arial"/>
      <family val="2"/>
    </font>
    <font>
      <b/>
      <sz val="12"/>
      <name val="Arial"/>
      <family val="2"/>
    </font>
    <font>
      <i/>
      <sz val="12"/>
      <name val="Arial"/>
      <family val="2"/>
    </font>
    <font>
      <b/>
      <i/>
      <sz val="12"/>
      <name val="Arial"/>
      <family val="2"/>
    </font>
    <font>
      <sz val="12"/>
      <color rgb="FF92D050"/>
      <name val="Arial"/>
      <family val="2"/>
    </font>
    <font>
      <sz val="12"/>
      <color rgb="FF0070C0"/>
      <name val="Arial"/>
      <family val="2"/>
    </font>
    <font>
      <b/>
      <i/>
      <sz val="11"/>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5"/>
        <bgColor indexed="64"/>
      </patternFill>
    </fill>
    <fill>
      <patternFill patternType="solid">
        <fgColor rgb="FF002060"/>
        <bgColor indexed="64"/>
      </patternFill>
    </fill>
    <fill>
      <patternFill patternType="solid">
        <fgColor theme="0"/>
        <bgColor indexed="64"/>
      </patternFill>
    </fill>
    <fill>
      <patternFill patternType="solid">
        <fgColor rgb="FFB1E5CB"/>
        <bgColor indexed="64"/>
      </patternFill>
    </fill>
    <fill>
      <patternFill patternType="solid">
        <fgColor rgb="FF339966"/>
        <bgColor indexed="64"/>
      </patternFill>
    </fill>
    <fill>
      <patternFill patternType="solid">
        <fgColor theme="0" tint="-0.249977111117893"/>
        <bgColor indexed="64"/>
      </patternFill>
    </fill>
    <fill>
      <patternFill patternType="solid">
        <fgColor theme="4" tint="-0.249977111117893"/>
        <bgColor indexed="64"/>
      </patternFill>
    </fill>
  </fills>
  <borders count="21">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5">
    <xf numFmtId="0" fontId="0" fillId="0" borderId="0"/>
    <xf numFmtId="43" fontId="41"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44" fontId="41" fillId="0" borderId="0" applyFont="0" applyFill="0" applyBorder="0" applyAlignment="0" applyProtection="0"/>
  </cellStyleXfs>
  <cellXfs count="248">
    <xf numFmtId="0" fontId="0" fillId="0" borderId="0" xfId="0"/>
    <xf numFmtId="14" fontId="0" fillId="0" borderId="0" xfId="0" applyNumberFormat="1"/>
    <xf numFmtId="0" fontId="1" fillId="0" borderId="0" xfId="0" applyFont="1"/>
    <xf numFmtId="0" fontId="1" fillId="0" borderId="1" xfId="0" applyFont="1" applyBorder="1"/>
    <xf numFmtId="0" fontId="3" fillId="0" borderId="0" xfId="0" applyFont="1"/>
    <xf numFmtId="0" fontId="0" fillId="2" borderId="0" xfId="0" applyFill="1"/>
    <xf numFmtId="0" fontId="0" fillId="3" borderId="0" xfId="0" applyFill="1"/>
    <xf numFmtId="0" fontId="0" fillId="0" borderId="0" xfId="0" applyAlignment="1">
      <alignment horizontal="left"/>
    </xf>
    <xf numFmtId="14" fontId="0" fillId="0" borderId="0" xfId="0" applyNumberFormat="1" applyAlignment="1">
      <alignment horizontal="left"/>
    </xf>
    <xf numFmtId="0" fontId="5" fillId="0" borderId="0" xfId="0" applyFont="1"/>
    <xf numFmtId="0" fontId="6" fillId="0" borderId="0" xfId="0" applyFont="1"/>
    <xf numFmtId="0" fontId="6" fillId="0" borderId="0" xfId="0" applyFont="1" applyAlignment="1">
      <alignment horizontal="left"/>
    </xf>
    <xf numFmtId="0" fontId="2" fillId="0" borderId="0" xfId="0" applyFont="1"/>
    <xf numFmtId="0" fontId="2" fillId="0" borderId="0" xfId="0" applyFont="1" applyAlignment="1">
      <alignment horizontal="left"/>
    </xf>
    <xf numFmtId="0" fontId="2" fillId="3" borderId="0" xfId="0" applyFont="1" applyFill="1"/>
    <xf numFmtId="0" fontId="2" fillId="0" borderId="0" xfId="0" applyFont="1" applyAlignment="1">
      <alignment wrapText="1"/>
    </xf>
    <xf numFmtId="0" fontId="9" fillId="0" borderId="0" xfId="0" applyFont="1" applyAlignment="1">
      <alignment horizontal="left" vertical="center"/>
    </xf>
    <xf numFmtId="0" fontId="11" fillId="0" borderId="0" xfId="0" applyFont="1" applyAlignment="1">
      <alignment horizontal="left" vertical="center"/>
    </xf>
    <xf numFmtId="4" fontId="11" fillId="0" borderId="0" xfId="0" applyNumberFormat="1" applyFont="1" applyAlignment="1">
      <alignment vertical="center"/>
    </xf>
    <xf numFmtId="0" fontId="11" fillId="0" borderId="0" xfId="0" applyFont="1" applyAlignment="1">
      <alignment vertical="center"/>
    </xf>
    <xf numFmtId="0" fontId="0" fillId="0" borderId="3" xfId="0" applyBorder="1"/>
    <xf numFmtId="0" fontId="12" fillId="0" borderId="0" xfId="0" applyFont="1" applyAlignment="1">
      <alignment horizontal="left" vertical="center"/>
    </xf>
    <xf numFmtId="0" fontId="10" fillId="0" borderId="0" xfId="0" applyFont="1" applyAlignment="1">
      <alignment vertical="center"/>
    </xf>
    <xf numFmtId="0" fontId="0" fillId="4" borderId="0" xfId="0" applyFill="1"/>
    <xf numFmtId="2" fontId="1" fillId="0" borderId="1" xfId="0" applyNumberFormat="1" applyFont="1" applyBorder="1"/>
    <xf numFmtId="2" fontId="0" fillId="0" borderId="0" xfId="0" applyNumberFormat="1"/>
    <xf numFmtId="164" fontId="0" fillId="0" borderId="0" xfId="0" applyNumberFormat="1"/>
    <xf numFmtId="164" fontId="1" fillId="0" borderId="1" xfId="0" applyNumberFormat="1" applyFont="1" applyBorder="1"/>
    <xf numFmtId="0" fontId="0" fillId="0" borderId="1" xfId="0" applyBorder="1"/>
    <xf numFmtId="0" fontId="15" fillId="0" borderId="0" xfId="0" applyFont="1" applyAlignment="1">
      <alignment horizontal="left"/>
    </xf>
    <xf numFmtId="0" fontId="15" fillId="0" borderId="2" xfId="0" applyFont="1" applyBorder="1" applyAlignment="1">
      <alignment horizontal="left"/>
    </xf>
    <xf numFmtId="0" fontId="7" fillId="0" borderId="2" xfId="0"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xf>
    <xf numFmtId="164" fontId="17" fillId="0" borderId="6" xfId="0" applyNumberFormat="1" applyFont="1" applyBorder="1" applyAlignment="1">
      <alignment horizontal="center"/>
    </xf>
    <xf numFmtId="0" fontId="19" fillId="0" borderId="5" xfId="0" applyFont="1" applyBorder="1"/>
    <xf numFmtId="0" fontId="19" fillId="0" borderId="4" xfId="0" applyFont="1" applyBorder="1"/>
    <xf numFmtId="0" fontId="19" fillId="0" borderId="0" xfId="0" applyFont="1"/>
    <xf numFmtId="164" fontId="20" fillId="0" borderId="5" xfId="0" applyNumberFormat="1" applyFont="1" applyBorder="1" applyAlignment="1">
      <alignment horizontal="center"/>
    </xf>
    <xf numFmtId="164" fontId="21" fillId="0" borderId="2" xfId="0" applyNumberFormat="1" applyFont="1" applyBorder="1" applyAlignment="1">
      <alignment horizontal="center"/>
    </xf>
    <xf numFmtId="164" fontId="18" fillId="0" borderId="2" xfId="0" applyNumberFormat="1" applyFont="1" applyBorder="1"/>
    <xf numFmtId="164" fontId="19" fillId="0" borderId="2" xfId="0" applyNumberFormat="1" applyFont="1" applyBorder="1"/>
    <xf numFmtId="0" fontId="0" fillId="0" borderId="0" xfId="0" applyAlignment="1">
      <alignment wrapText="1"/>
    </xf>
    <xf numFmtId="2" fontId="1" fillId="0" borderId="0" xfId="0" applyNumberFormat="1" applyFont="1"/>
    <xf numFmtId="0" fontId="23" fillId="0" borderId="0" xfId="0" applyFont="1"/>
    <xf numFmtId="164" fontId="25" fillId="0" borderId="5" xfId="0" applyNumberFormat="1" applyFont="1" applyBorder="1" applyAlignment="1">
      <alignment horizontal="center"/>
    </xf>
    <xf numFmtId="164" fontId="25" fillId="0" borderId="4" xfId="0" applyNumberFormat="1" applyFont="1" applyBorder="1" applyAlignment="1">
      <alignment horizontal="center"/>
    </xf>
    <xf numFmtId="164" fontId="23" fillId="0" borderId="0" xfId="0" applyNumberFormat="1" applyFont="1" applyAlignment="1">
      <alignment horizontal="center"/>
    </xf>
    <xf numFmtId="14" fontId="26" fillId="0" borderId="2" xfId="0" applyNumberFormat="1" applyFont="1" applyBorder="1" applyAlignment="1">
      <alignment horizontal="center"/>
    </xf>
    <xf numFmtId="0" fontId="27" fillId="0" borderId="2" xfId="0" applyFont="1" applyBorder="1" applyAlignment="1">
      <alignment horizontal="center"/>
    </xf>
    <xf numFmtId="0" fontId="26" fillId="0" borderId="2" xfId="0" applyFont="1" applyBorder="1"/>
    <xf numFmtId="0" fontId="26" fillId="0" borderId="2" xfId="0" applyFont="1" applyBorder="1" applyAlignment="1">
      <alignment horizontal="right"/>
    </xf>
    <xf numFmtId="3" fontId="26" fillId="0" borderId="2" xfId="0" applyNumberFormat="1" applyFont="1" applyBorder="1" applyAlignment="1">
      <alignment horizontal="right"/>
    </xf>
    <xf numFmtId="0" fontId="28" fillId="0" borderId="0" xfId="0" applyFont="1"/>
    <xf numFmtId="0" fontId="19" fillId="0" borderId="5" xfId="0" applyFont="1" applyBorder="1" applyAlignment="1">
      <alignment horizontal="center"/>
    </xf>
    <xf numFmtId="14" fontId="19" fillId="0" borderId="4" xfId="0" applyNumberFormat="1" applyFont="1" applyBorder="1" applyAlignment="1">
      <alignment horizontal="center"/>
    </xf>
    <xf numFmtId="0" fontId="20" fillId="0" borderId="4" xfId="0" applyFont="1" applyBorder="1" applyAlignment="1">
      <alignment horizontal="center"/>
    </xf>
    <xf numFmtId="0" fontId="22" fillId="0" borderId="0" xfId="0" applyFont="1" applyAlignment="1">
      <alignment horizontal="center"/>
    </xf>
    <xf numFmtId="164" fontId="30" fillId="0" borderId="8" xfId="0" applyNumberFormat="1" applyFont="1" applyBorder="1"/>
    <xf numFmtId="164" fontId="28" fillId="0" borderId="8" xfId="0" applyNumberFormat="1" applyFont="1" applyBorder="1"/>
    <xf numFmtId="0" fontId="0" fillId="0" borderId="9" xfId="0" applyBorder="1"/>
    <xf numFmtId="0" fontId="16" fillId="0" borderId="10" xfId="0" applyFont="1" applyBorder="1"/>
    <xf numFmtId="0" fontId="16" fillId="0" borderId="0" xfId="0" applyFont="1"/>
    <xf numFmtId="164" fontId="31" fillId="0" borderId="11" xfId="0" applyNumberFormat="1" applyFont="1" applyBorder="1" applyAlignment="1">
      <alignment horizontal="right"/>
    </xf>
    <xf numFmtId="0" fontId="16" fillId="0" borderId="11" xfId="0" applyFont="1" applyBorder="1"/>
    <xf numFmtId="0" fontId="32" fillId="0" borderId="10" xfId="0" applyFont="1" applyBorder="1"/>
    <xf numFmtId="164" fontId="24" fillId="0" borderId="0" xfId="0" applyNumberFormat="1" applyFont="1" applyAlignment="1">
      <alignment horizontal="center"/>
    </xf>
    <xf numFmtId="164" fontId="33" fillId="0" borderId="0" xfId="0" applyNumberFormat="1" applyFont="1"/>
    <xf numFmtId="164" fontId="16" fillId="0" borderId="11" xfId="0" applyNumberFormat="1" applyFont="1" applyBorder="1" applyAlignment="1">
      <alignment horizontal="right"/>
    </xf>
    <xf numFmtId="164" fontId="34" fillId="0" borderId="0" xfId="0" applyNumberFormat="1" applyFont="1" applyAlignment="1">
      <alignment horizontal="center"/>
    </xf>
    <xf numFmtId="164" fontId="33" fillId="0" borderId="11" xfId="0" applyNumberFormat="1" applyFont="1" applyBorder="1" applyAlignment="1">
      <alignment horizontal="right"/>
    </xf>
    <xf numFmtId="164" fontId="16" fillId="0" borderId="11" xfId="0" applyNumberFormat="1" applyFont="1" applyBorder="1" applyAlignment="1">
      <alignment horizontal="center"/>
    </xf>
    <xf numFmtId="164" fontId="16" fillId="0" borderId="0" xfId="0" applyNumberFormat="1" applyFont="1"/>
    <xf numFmtId="164" fontId="34" fillId="0" borderId="11" xfId="0" applyNumberFormat="1" applyFont="1" applyBorder="1" applyAlignment="1">
      <alignment horizontal="right"/>
    </xf>
    <xf numFmtId="0" fontId="36" fillId="0" borderId="10" xfId="0" applyFont="1" applyBorder="1"/>
    <xf numFmtId="164" fontId="36" fillId="0" borderId="0" xfId="0" applyNumberFormat="1" applyFont="1"/>
    <xf numFmtId="164" fontId="36" fillId="0" borderId="12" xfId="0" applyNumberFormat="1" applyFont="1" applyBorder="1" applyAlignment="1">
      <alignment horizontal="right"/>
    </xf>
    <xf numFmtId="0" fontId="36" fillId="0" borderId="13" xfId="0" applyFont="1" applyBorder="1"/>
    <xf numFmtId="164" fontId="24" fillId="0" borderId="14" xfId="0" applyNumberFormat="1" applyFont="1" applyBorder="1" applyAlignment="1">
      <alignment horizontal="center"/>
    </xf>
    <xf numFmtId="164" fontId="36" fillId="0" borderId="14" xfId="0" applyNumberFormat="1" applyFont="1" applyBorder="1"/>
    <xf numFmtId="164" fontId="37" fillId="0" borderId="15" xfId="0" applyNumberFormat="1" applyFont="1" applyBorder="1" applyAlignment="1">
      <alignment horizontal="right"/>
    </xf>
    <xf numFmtId="0" fontId="29" fillId="0" borderId="7" xfId="0" applyFont="1" applyBorder="1" applyAlignment="1">
      <alignment horizontal="center" vertical="center"/>
    </xf>
    <xf numFmtId="164" fontId="35" fillId="0" borderId="0" xfId="0" applyNumberFormat="1" applyFont="1"/>
    <xf numFmtId="164" fontId="35" fillId="0" borderId="11" xfId="0" applyNumberFormat="1" applyFont="1" applyBorder="1" applyAlignment="1">
      <alignment horizontal="right"/>
    </xf>
    <xf numFmtId="10" fontId="0" fillId="0" borderId="0" xfId="0" applyNumberFormat="1"/>
    <xf numFmtId="164" fontId="31" fillId="0" borderId="0" xfId="0" applyNumberFormat="1" applyFont="1" applyAlignment="1">
      <alignment horizontal="center"/>
    </xf>
    <xf numFmtId="0" fontId="0" fillId="5" borderId="0" xfId="0" applyFill="1"/>
    <xf numFmtId="0" fontId="38" fillId="0" borderId="0" xfId="0" applyFont="1"/>
    <xf numFmtId="0" fontId="39" fillId="0" borderId="2" xfId="0" applyFont="1" applyBorder="1" applyAlignment="1">
      <alignment horizontal="center" wrapText="1"/>
    </xf>
    <xf numFmtId="0" fontId="39" fillId="0" borderId="2" xfId="0" applyFont="1" applyBorder="1" applyAlignment="1">
      <alignment horizontal="center"/>
    </xf>
    <xf numFmtId="0" fontId="40" fillId="0" borderId="2" xfId="0" applyFont="1" applyBorder="1" applyAlignment="1">
      <alignment horizontal="right"/>
    </xf>
    <xf numFmtId="0" fontId="40" fillId="0" borderId="2" xfId="0" applyFont="1" applyBorder="1"/>
    <xf numFmtId="0" fontId="39" fillId="0" borderId="2" xfId="0" applyFont="1" applyBorder="1" applyAlignment="1">
      <alignment wrapText="1"/>
    </xf>
    <xf numFmtId="0" fontId="39" fillId="0" borderId="2" xfId="0" applyFont="1" applyBorder="1"/>
    <xf numFmtId="0" fontId="45" fillId="6" borderId="0" xfId="0" applyFont="1" applyFill="1"/>
    <xf numFmtId="0" fontId="45" fillId="7" borderId="0" xfId="0" applyFont="1" applyFill="1"/>
    <xf numFmtId="0" fontId="47" fillId="8" borderId="16" xfId="0" applyFont="1" applyFill="1" applyBorder="1" applyAlignment="1">
      <alignment vertical="center"/>
    </xf>
    <xf numFmtId="0" fontId="48" fillId="8" borderId="17" xfId="0" applyFont="1" applyFill="1" applyBorder="1" applyAlignment="1">
      <alignment vertical="center"/>
    </xf>
    <xf numFmtId="0" fontId="48" fillId="8" borderId="18" xfId="0" applyFont="1" applyFill="1" applyBorder="1" applyAlignment="1">
      <alignment vertical="center"/>
    </xf>
    <xf numFmtId="0" fontId="45" fillId="0" borderId="0" xfId="0" applyFont="1"/>
    <xf numFmtId="0" fontId="50" fillId="6" borderId="8" xfId="0" applyFont="1" applyFill="1" applyBorder="1" applyAlignment="1">
      <alignment vertical="center"/>
    </xf>
    <xf numFmtId="0" fontId="48" fillId="6" borderId="8" xfId="0" applyFont="1" applyFill="1" applyBorder="1" applyAlignment="1">
      <alignment vertical="center"/>
    </xf>
    <xf numFmtId="0" fontId="49" fillId="6" borderId="8" xfId="0" applyFont="1" applyFill="1" applyBorder="1" applyAlignment="1">
      <alignment horizontal="center" vertical="center"/>
    </xf>
    <xf numFmtId="0" fontId="51" fillId="0" borderId="0" xfId="0" applyFont="1" applyAlignment="1">
      <alignment vertical="center"/>
    </xf>
    <xf numFmtId="0" fontId="50" fillId="6" borderId="0" xfId="0" applyFont="1" applyFill="1" applyAlignment="1">
      <alignment vertical="center"/>
    </xf>
    <xf numFmtId="0" fontId="48" fillId="6" borderId="0" xfId="0" applyFont="1" applyFill="1" applyAlignment="1">
      <alignment vertical="center"/>
    </xf>
    <xf numFmtId="0" fontId="49" fillId="6" borderId="0" xfId="0" applyFont="1" applyFill="1" applyAlignment="1">
      <alignment horizontal="center" vertical="center"/>
    </xf>
    <xf numFmtId="0" fontId="45" fillId="6" borderId="0" xfId="0" applyFont="1" applyFill="1" applyAlignment="1">
      <alignment wrapText="1"/>
    </xf>
    <xf numFmtId="0" fontId="51" fillId="0" borderId="0" xfId="0" applyFont="1" applyAlignment="1">
      <alignment wrapText="1"/>
    </xf>
    <xf numFmtId="0" fontId="50" fillId="6" borderId="14" xfId="0" applyFont="1" applyFill="1" applyBorder="1" applyAlignment="1">
      <alignment vertical="center"/>
    </xf>
    <xf numFmtId="0" fontId="48" fillId="6" borderId="14" xfId="0" applyFont="1" applyFill="1" applyBorder="1" applyAlignment="1">
      <alignment vertical="center"/>
    </xf>
    <xf numFmtId="0" fontId="7" fillId="6" borderId="0" xfId="0" applyFont="1" applyFill="1"/>
    <xf numFmtId="0" fontId="52" fillId="8" borderId="7" xfId="0" applyFont="1" applyFill="1" applyBorder="1" applyAlignment="1">
      <alignment vertical="center"/>
    </xf>
    <xf numFmtId="0" fontId="53" fillId="8" borderId="8" xfId="0" applyFont="1" applyFill="1" applyBorder="1" applyAlignment="1">
      <alignment vertical="center"/>
    </xf>
    <xf numFmtId="0" fontId="52" fillId="8" borderId="8" xfId="0" applyFont="1" applyFill="1" applyBorder="1"/>
    <xf numFmtId="0" fontId="54" fillId="8" borderId="8" xfId="0" quotePrefix="1" applyFont="1" applyFill="1" applyBorder="1"/>
    <xf numFmtId="0" fontId="54" fillId="8" borderId="8" xfId="0" applyFont="1" applyFill="1" applyBorder="1"/>
    <xf numFmtId="0" fontId="55" fillId="8" borderId="8" xfId="0" applyFont="1" applyFill="1" applyBorder="1"/>
    <xf numFmtId="0" fontId="55" fillId="8" borderId="9" xfId="0" applyFont="1" applyFill="1" applyBorder="1"/>
    <xf numFmtId="0" fontId="55" fillId="0" borderId="0" xfId="0" applyFont="1"/>
    <xf numFmtId="0" fontId="20" fillId="6" borderId="10" xfId="0" applyFont="1" applyFill="1" applyBorder="1"/>
    <xf numFmtId="0" fontId="56" fillId="6" borderId="0" xfId="0" applyFont="1" applyFill="1"/>
    <xf numFmtId="0" fontId="56" fillId="6" borderId="0" xfId="0" quotePrefix="1" applyFont="1" applyFill="1"/>
    <xf numFmtId="0" fontId="56" fillId="6" borderId="11" xfId="0" applyFont="1" applyFill="1" applyBorder="1"/>
    <xf numFmtId="0" fontId="56" fillId="0" borderId="0" xfId="0" applyFont="1"/>
    <xf numFmtId="0" fontId="56" fillId="6" borderId="13" xfId="0" applyFont="1" applyFill="1" applyBorder="1"/>
    <xf numFmtId="0" fontId="56" fillId="6" borderId="14" xfId="0" applyFont="1" applyFill="1" applyBorder="1"/>
    <xf numFmtId="0" fontId="56" fillId="6" borderId="19" xfId="0" applyFont="1" applyFill="1" applyBorder="1"/>
    <xf numFmtId="0" fontId="45" fillId="6" borderId="7" xfId="0" applyFont="1" applyFill="1" applyBorder="1"/>
    <xf numFmtId="0" fontId="45" fillId="6" borderId="8" xfId="0" applyFont="1" applyFill="1" applyBorder="1"/>
    <xf numFmtId="0" fontId="45" fillId="6" borderId="9" xfId="0" applyFont="1" applyFill="1" applyBorder="1"/>
    <xf numFmtId="0" fontId="47" fillId="8" borderId="7" xfId="0" applyFont="1" applyFill="1" applyBorder="1" applyAlignment="1">
      <alignment vertical="center"/>
    </xf>
    <xf numFmtId="0" fontId="51" fillId="8" borderId="8" xfId="0" applyFont="1" applyFill="1" applyBorder="1" applyAlignment="1">
      <alignment vertical="center"/>
    </xf>
    <xf numFmtId="0" fontId="57" fillId="8" borderId="8" xfId="0" applyFont="1" applyFill="1" applyBorder="1"/>
    <xf numFmtId="0" fontId="58" fillId="8" borderId="8" xfId="0" quotePrefix="1" applyFont="1" applyFill="1" applyBorder="1"/>
    <xf numFmtId="0" fontId="58" fillId="8" borderId="8" xfId="0" applyFont="1" applyFill="1" applyBorder="1"/>
    <xf numFmtId="0" fontId="45" fillId="8" borderId="8" xfId="0" applyFont="1" applyFill="1" applyBorder="1"/>
    <xf numFmtId="0" fontId="45" fillId="8" borderId="9" xfId="0" applyFont="1" applyFill="1" applyBorder="1"/>
    <xf numFmtId="0" fontId="45" fillId="6" borderId="10" xfId="0" applyFont="1" applyFill="1" applyBorder="1"/>
    <xf numFmtId="0" fontId="45" fillId="6" borderId="11" xfId="0" applyFont="1" applyFill="1" applyBorder="1"/>
    <xf numFmtId="0" fontId="45" fillId="7" borderId="3" xfId="0" applyFont="1" applyFill="1" applyBorder="1"/>
    <xf numFmtId="0" fontId="45" fillId="7" borderId="20" xfId="0" applyFont="1" applyFill="1" applyBorder="1"/>
    <xf numFmtId="0" fontId="51" fillId="8" borderId="8" xfId="0" applyFont="1" applyFill="1" applyBorder="1"/>
    <xf numFmtId="0" fontId="58" fillId="9" borderId="0" xfId="0" applyFont="1" applyFill="1"/>
    <xf numFmtId="0" fontId="45" fillId="9" borderId="0" xfId="0" applyFont="1" applyFill="1"/>
    <xf numFmtId="0" fontId="58" fillId="6" borderId="0" xfId="0" applyFont="1" applyFill="1"/>
    <xf numFmtId="0" fontId="45" fillId="0" borderId="10" xfId="0" applyFont="1" applyBorder="1"/>
    <xf numFmtId="0" fontId="45" fillId="6" borderId="0" xfId="0" quotePrefix="1" applyFont="1" applyFill="1" applyAlignment="1">
      <alignment horizontal="left"/>
    </xf>
    <xf numFmtId="0" fontId="59" fillId="6" borderId="10" xfId="0" applyFont="1" applyFill="1" applyBorder="1"/>
    <xf numFmtId="0" fontId="45" fillId="6" borderId="16" xfId="0" applyFont="1" applyFill="1" applyBorder="1" applyAlignment="1">
      <alignment horizontal="left" vertical="center"/>
    </xf>
    <xf numFmtId="0" fontId="59" fillId="6" borderId="18" xfId="0" applyFont="1" applyFill="1" applyBorder="1" applyAlignment="1">
      <alignment horizontal="right" vertical="center"/>
    </xf>
    <xf numFmtId="0" fontId="45" fillId="6" borderId="16" xfId="0" applyFont="1" applyFill="1" applyBorder="1" applyAlignment="1">
      <alignment vertical="center"/>
    </xf>
    <xf numFmtId="0" fontId="59" fillId="7" borderId="16" xfId="0" applyFont="1" applyFill="1" applyBorder="1" applyAlignment="1">
      <alignment horizontal="right" vertical="center"/>
    </xf>
    <xf numFmtId="0" fontId="60" fillId="6" borderId="18" xfId="0" quotePrefix="1" applyFont="1" applyFill="1" applyBorder="1" applyAlignment="1">
      <alignment horizontal="center" vertical="center"/>
    </xf>
    <xf numFmtId="0" fontId="59" fillId="7" borderId="18" xfId="0" applyFont="1" applyFill="1" applyBorder="1" applyAlignment="1">
      <alignment horizontal="right" vertical="center"/>
    </xf>
    <xf numFmtId="0" fontId="45" fillId="6" borderId="18" xfId="0" applyFont="1" applyFill="1" applyBorder="1" applyAlignment="1">
      <alignment vertical="center"/>
    </xf>
    <xf numFmtId="0" fontId="59" fillId="6" borderId="17" xfId="0" applyFont="1" applyFill="1" applyBorder="1" applyAlignment="1">
      <alignment horizontal="right" vertical="center"/>
    </xf>
    <xf numFmtId="0" fontId="45" fillId="6" borderId="7" xfId="0" applyFont="1" applyFill="1" applyBorder="1" applyAlignment="1">
      <alignment vertical="center"/>
    </xf>
    <xf numFmtId="0" fontId="59" fillId="6" borderId="9" xfId="0" applyFont="1" applyFill="1" applyBorder="1" applyAlignment="1">
      <alignment horizontal="right" vertical="center"/>
    </xf>
    <xf numFmtId="0" fontId="45" fillId="6" borderId="13" xfId="0" applyFont="1" applyFill="1" applyBorder="1" applyAlignment="1">
      <alignment vertical="center"/>
    </xf>
    <xf numFmtId="0" fontId="45" fillId="6" borderId="19" xfId="0" applyFont="1" applyFill="1" applyBorder="1" applyAlignment="1">
      <alignment vertical="center"/>
    </xf>
    <xf numFmtId="0" fontId="45" fillId="6" borderId="0" xfId="0" quotePrefix="1" applyFont="1" applyFill="1"/>
    <xf numFmtId="0" fontId="51" fillId="6" borderId="17" xfId="0" applyFont="1" applyFill="1" applyBorder="1" applyAlignment="1">
      <alignment vertical="center"/>
    </xf>
    <xf numFmtId="0" fontId="45" fillId="6" borderId="13" xfId="0" applyFont="1" applyFill="1" applyBorder="1"/>
    <xf numFmtId="0" fontId="45" fillId="6" borderId="14" xfId="0" applyFont="1" applyFill="1" applyBorder="1"/>
    <xf numFmtId="0" fontId="45" fillId="6" borderId="19" xfId="0" applyFont="1" applyFill="1" applyBorder="1"/>
    <xf numFmtId="0" fontId="59" fillId="6" borderId="0" xfId="0" applyFont="1" applyFill="1" applyAlignment="1">
      <alignment horizontal="center"/>
    </xf>
    <xf numFmtId="0" fontId="45" fillId="6" borderId="0" xfId="0" applyFont="1" applyFill="1" applyAlignment="1">
      <alignment horizontal="center"/>
    </xf>
    <xf numFmtId="0" fontId="45" fillId="6" borderId="11" xfId="0" applyFont="1" applyFill="1" applyBorder="1" applyAlignment="1">
      <alignment horizontal="center"/>
    </xf>
    <xf numFmtId="0" fontId="50" fillId="6" borderId="10" xfId="0" applyFont="1" applyFill="1" applyBorder="1" applyAlignment="1">
      <alignment vertical="center"/>
    </xf>
    <xf numFmtId="0" fontId="51" fillId="6" borderId="0" xfId="0" applyFont="1" applyFill="1"/>
    <xf numFmtId="0" fontId="59" fillId="6" borderId="0" xfId="0" applyFont="1" applyFill="1"/>
    <xf numFmtId="0" fontId="51" fillId="0" borderId="0" xfId="0" applyFont="1"/>
    <xf numFmtId="0" fontId="45" fillId="7" borderId="3" xfId="0" applyFont="1" applyFill="1" applyBorder="1" applyAlignment="1">
      <alignment horizontal="center"/>
    </xf>
    <xf numFmtId="0" fontId="59" fillId="6" borderId="14" xfId="0" applyFont="1" applyFill="1" applyBorder="1"/>
    <xf numFmtId="0" fontId="42" fillId="0" borderId="0" xfId="3"/>
    <xf numFmtId="0" fontId="45" fillId="6" borderId="13" xfId="0" applyFont="1" applyFill="1" applyBorder="1" applyAlignment="1">
      <alignment horizontal="center"/>
    </xf>
    <xf numFmtId="0" fontId="45" fillId="6" borderId="14" xfId="0" applyFont="1" applyFill="1" applyBorder="1" applyAlignment="1">
      <alignment horizontal="center"/>
    </xf>
    <xf numFmtId="15" fontId="58" fillId="6" borderId="14" xfId="0" applyNumberFormat="1" applyFont="1" applyFill="1" applyBorder="1"/>
    <xf numFmtId="0" fontId="45" fillId="6" borderId="14" xfId="0" applyFont="1" applyFill="1" applyBorder="1" applyAlignment="1">
      <alignment horizontal="right"/>
    </xf>
    <xf numFmtId="15" fontId="58" fillId="6" borderId="14" xfId="0" quotePrefix="1" applyNumberFormat="1" applyFont="1" applyFill="1" applyBorder="1"/>
    <xf numFmtId="0" fontId="45" fillId="0" borderId="0" xfId="0" applyFont="1" applyAlignment="1">
      <alignment vertical="center"/>
    </xf>
    <xf numFmtId="0" fontId="42" fillId="7" borderId="3" xfId="3" applyFill="1" applyBorder="1" applyAlignment="1">
      <alignment horizontal="left"/>
    </xf>
    <xf numFmtId="2" fontId="0" fillId="0" borderId="3" xfId="0" applyNumberFormat="1" applyBorder="1"/>
    <xf numFmtId="164" fontId="17" fillId="0" borderId="2" xfId="0" applyNumberFormat="1" applyFont="1" applyBorder="1" applyAlignment="1">
      <alignment horizontal="center"/>
    </xf>
    <xf numFmtId="164" fontId="14" fillId="0" borderId="2" xfId="0" applyNumberFormat="1" applyFont="1" applyBorder="1" applyAlignment="1">
      <alignment horizontal="left"/>
    </xf>
    <xf numFmtId="164" fontId="14" fillId="0" borderId="2" xfId="0" applyNumberFormat="1" applyFont="1" applyBorder="1" applyAlignment="1">
      <alignment horizontal="left" wrapText="1"/>
    </xf>
    <xf numFmtId="164" fontId="23" fillId="0" borderId="2" xfId="0" applyNumberFormat="1" applyFont="1" applyBorder="1" applyAlignment="1">
      <alignment horizontal="left"/>
    </xf>
    <xf numFmtId="164" fontId="61" fillId="0" borderId="2" xfId="0" applyNumberFormat="1" applyFont="1" applyBorder="1"/>
    <xf numFmtId="164" fontId="62" fillId="0" borderId="2" xfId="0" applyNumberFormat="1" applyFont="1" applyBorder="1"/>
    <xf numFmtId="0" fontId="1" fillId="2" borderId="1" xfId="0" applyFont="1" applyFill="1" applyBorder="1"/>
    <xf numFmtId="44" fontId="0" fillId="0" borderId="0" xfId="4" applyFont="1"/>
    <xf numFmtId="44" fontId="1" fillId="0" borderId="1" xfId="0" applyNumberFormat="1" applyFont="1" applyBorder="1"/>
    <xf numFmtId="0" fontId="63" fillId="0" borderId="0" xfId="0" applyFont="1"/>
    <xf numFmtId="0" fontId="0" fillId="10" borderId="0" xfId="0" applyFill="1"/>
    <xf numFmtId="0" fontId="47" fillId="8" borderId="7" xfId="0" applyFont="1" applyFill="1" applyBorder="1" applyAlignment="1">
      <alignment vertical="center"/>
    </xf>
    <xf numFmtId="0" fontId="15" fillId="8" borderId="8" xfId="0" applyFont="1" applyFill="1" applyBorder="1" applyAlignment="1">
      <alignment vertical="center"/>
    </xf>
    <xf numFmtId="0" fontId="59" fillId="7" borderId="16" xfId="0" applyFont="1" applyFill="1" applyBorder="1" applyAlignment="1">
      <alignment horizontal="center" vertical="center"/>
    </xf>
    <xf numFmtId="0" fontId="59" fillId="7" borderId="18" xfId="0" applyFont="1" applyFill="1" applyBorder="1" applyAlignment="1">
      <alignment horizontal="center" vertical="center"/>
    </xf>
    <xf numFmtId="0" fontId="59" fillId="7" borderId="17" xfId="0" applyFont="1" applyFill="1" applyBorder="1" applyAlignment="1">
      <alignment horizontal="center" vertical="center"/>
    </xf>
    <xf numFmtId="0" fontId="45" fillId="6" borderId="0" xfId="0" applyFont="1" applyFill="1" applyAlignment="1">
      <alignment horizontal="center"/>
    </xf>
    <xf numFmtId="0" fontId="45" fillId="6" borderId="11" xfId="0" applyFont="1" applyFill="1" applyBorder="1" applyAlignment="1">
      <alignment horizontal="center"/>
    </xf>
    <xf numFmtId="0" fontId="59" fillId="6" borderId="14" xfId="0" applyFont="1" applyFill="1" applyBorder="1" applyAlignment="1">
      <alignment horizontal="center"/>
    </xf>
    <xf numFmtId="0" fontId="59" fillId="6" borderId="19" xfId="0" applyFont="1" applyFill="1" applyBorder="1" applyAlignment="1">
      <alignment horizontal="center"/>
    </xf>
    <xf numFmtId="0" fontId="59" fillId="7" borderId="7" xfId="0" applyFont="1" applyFill="1" applyBorder="1" applyAlignment="1">
      <alignment horizontal="center" vertical="center" wrapText="1"/>
    </xf>
    <xf numFmtId="0" fontId="59" fillId="7" borderId="8" xfId="0" applyFont="1" applyFill="1" applyBorder="1" applyAlignment="1">
      <alignment horizontal="center" vertical="center" wrapText="1"/>
    </xf>
    <xf numFmtId="0" fontId="59" fillId="7" borderId="9" xfId="0" applyFont="1" applyFill="1" applyBorder="1" applyAlignment="1">
      <alignment horizontal="center" vertical="center" wrapText="1"/>
    </xf>
    <xf numFmtId="0" fontId="59" fillId="7" borderId="13" xfId="0" applyFont="1" applyFill="1" applyBorder="1" applyAlignment="1">
      <alignment horizontal="center" vertical="center" wrapText="1"/>
    </xf>
    <xf numFmtId="0" fontId="59" fillId="7" borderId="14" xfId="0" applyFont="1" applyFill="1" applyBorder="1" applyAlignment="1">
      <alignment horizontal="center" vertical="center" wrapText="1"/>
    </xf>
    <xf numFmtId="0" fontId="59" fillId="7" borderId="19" xfId="0" applyFont="1" applyFill="1" applyBorder="1" applyAlignment="1">
      <alignment horizontal="center" vertical="center" wrapText="1"/>
    </xf>
    <xf numFmtId="0" fontId="42" fillId="7" borderId="16" xfId="3" applyFill="1" applyBorder="1" applyAlignment="1">
      <alignment horizontal="center" vertical="center"/>
    </xf>
    <xf numFmtId="0" fontId="47" fillId="8" borderId="16" xfId="0" applyFont="1" applyFill="1" applyBorder="1" applyAlignment="1">
      <alignment vertical="center"/>
    </xf>
    <xf numFmtId="0" fontId="15" fillId="8" borderId="18" xfId="0" applyFont="1" applyFill="1" applyBorder="1" applyAlignment="1">
      <alignment vertical="center"/>
    </xf>
    <xf numFmtId="2" fontId="45" fillId="6" borderId="16" xfId="0" applyNumberFormat="1" applyFont="1" applyFill="1" applyBorder="1" applyAlignment="1">
      <alignment horizontal="center" vertical="center"/>
    </xf>
    <xf numFmtId="2" fontId="45" fillId="6" borderId="18" xfId="0" applyNumberFormat="1" applyFont="1" applyFill="1" applyBorder="1" applyAlignment="1">
      <alignment horizontal="center" vertical="center"/>
    </xf>
    <xf numFmtId="2" fontId="45" fillId="6" borderId="17" xfId="0" applyNumberFormat="1" applyFont="1" applyFill="1" applyBorder="1" applyAlignment="1">
      <alignment horizontal="center" vertical="center"/>
    </xf>
    <xf numFmtId="165" fontId="45" fillId="6" borderId="16" xfId="1" applyNumberFormat="1" applyFont="1" applyFill="1" applyBorder="1" applyAlignment="1">
      <alignment horizontal="center" vertical="center"/>
    </xf>
    <xf numFmtId="165" fontId="45" fillId="6" borderId="18" xfId="1" applyNumberFormat="1" applyFont="1" applyFill="1" applyBorder="1" applyAlignment="1">
      <alignment horizontal="center" vertical="center"/>
    </xf>
    <xf numFmtId="165" fontId="45" fillId="6" borderId="17" xfId="1" applyNumberFormat="1" applyFont="1" applyFill="1" applyBorder="1" applyAlignment="1">
      <alignment horizontal="center" vertical="center"/>
    </xf>
    <xf numFmtId="10" fontId="45" fillId="6" borderId="16" xfId="2" applyNumberFormat="1" applyFont="1" applyFill="1" applyBorder="1" applyAlignment="1">
      <alignment horizontal="center" vertical="center"/>
    </xf>
    <xf numFmtId="10" fontId="45" fillId="6" borderId="18" xfId="2" applyNumberFormat="1" applyFont="1" applyFill="1" applyBorder="1" applyAlignment="1">
      <alignment horizontal="center" vertical="center"/>
    </xf>
    <xf numFmtId="10" fontId="45" fillId="6" borderId="17" xfId="2" applyNumberFormat="1" applyFont="1" applyFill="1" applyBorder="1" applyAlignment="1">
      <alignment horizontal="center" vertical="center"/>
    </xf>
    <xf numFmtId="166" fontId="45" fillId="6" borderId="16" xfId="0" applyNumberFormat="1" applyFont="1" applyFill="1" applyBorder="1" applyAlignment="1">
      <alignment horizontal="center" vertical="center"/>
    </xf>
    <xf numFmtId="166" fontId="45" fillId="6" borderId="18" xfId="0" applyNumberFormat="1" applyFont="1" applyFill="1" applyBorder="1" applyAlignment="1">
      <alignment horizontal="center" vertical="center"/>
    </xf>
    <xf numFmtId="166" fontId="45" fillId="6" borderId="17" xfId="0" applyNumberFormat="1" applyFont="1" applyFill="1" applyBorder="1" applyAlignment="1">
      <alignment horizontal="center" vertical="center"/>
    </xf>
    <xf numFmtId="166" fontId="45" fillId="7" borderId="16" xfId="0" applyNumberFormat="1" applyFont="1" applyFill="1" applyBorder="1" applyAlignment="1">
      <alignment horizontal="center" vertical="center"/>
    </xf>
    <xf numFmtId="166" fontId="45" fillId="7" borderId="18" xfId="0" applyNumberFormat="1" applyFont="1" applyFill="1" applyBorder="1" applyAlignment="1">
      <alignment horizontal="center" vertical="center"/>
    </xf>
    <xf numFmtId="166" fontId="45" fillId="7" borderId="17" xfId="0" applyNumberFormat="1" applyFont="1" applyFill="1" applyBorder="1" applyAlignment="1">
      <alignment horizontal="center" vertical="center"/>
    </xf>
    <xf numFmtId="4" fontId="45" fillId="6" borderId="16" xfId="0" applyNumberFormat="1" applyFont="1" applyFill="1" applyBorder="1" applyAlignment="1">
      <alignment horizontal="center" vertical="center"/>
    </xf>
    <xf numFmtId="4" fontId="45" fillId="6" borderId="18" xfId="0" applyNumberFormat="1" applyFont="1" applyFill="1" applyBorder="1" applyAlignment="1">
      <alignment horizontal="center" vertical="center"/>
    </xf>
    <xf numFmtId="4" fontId="45" fillId="6" borderId="17" xfId="0" applyNumberFormat="1" applyFont="1" applyFill="1" applyBorder="1" applyAlignment="1">
      <alignment horizontal="center" vertical="center"/>
    </xf>
    <xf numFmtId="165" fontId="45" fillId="6" borderId="16" xfId="0" applyNumberFormat="1" applyFont="1" applyFill="1" applyBorder="1" applyAlignment="1">
      <alignment horizontal="center" vertical="center"/>
    </xf>
    <xf numFmtId="165" fontId="45" fillId="6" borderId="18" xfId="0" applyNumberFormat="1" applyFont="1" applyFill="1" applyBorder="1" applyAlignment="1">
      <alignment horizontal="center" vertical="center"/>
    </xf>
    <xf numFmtId="165" fontId="45" fillId="6" borderId="17" xfId="0" applyNumberFormat="1" applyFont="1" applyFill="1" applyBorder="1" applyAlignment="1">
      <alignment horizontal="center" vertical="center"/>
    </xf>
    <xf numFmtId="0" fontId="52" fillId="8" borderId="16" xfId="0" quotePrefix="1" applyFont="1" applyFill="1" applyBorder="1" applyAlignment="1">
      <alignment horizontal="center" vertical="center"/>
    </xf>
    <xf numFmtId="0" fontId="52" fillId="8" borderId="18" xfId="0" quotePrefix="1" applyFont="1" applyFill="1" applyBorder="1" applyAlignment="1">
      <alignment horizontal="center" vertical="center"/>
    </xf>
    <xf numFmtId="0" fontId="52" fillId="8" borderId="17" xfId="0" quotePrefix="1" applyFont="1" applyFill="1" applyBorder="1" applyAlignment="1">
      <alignment horizontal="center" vertical="center"/>
    </xf>
    <xf numFmtId="2" fontId="52" fillId="8" borderId="16" xfId="0" applyNumberFormat="1" applyFont="1" applyFill="1" applyBorder="1" applyAlignment="1">
      <alignment horizontal="center" vertical="center"/>
    </xf>
    <xf numFmtId="2" fontId="52" fillId="8" borderId="18" xfId="0" applyNumberFormat="1" applyFont="1" applyFill="1" applyBorder="1" applyAlignment="1">
      <alignment horizontal="center" vertical="center"/>
    </xf>
    <xf numFmtId="2" fontId="52" fillId="8" borderId="17" xfId="0" applyNumberFormat="1" applyFont="1" applyFill="1" applyBorder="1" applyAlignment="1">
      <alignment horizontal="center" vertical="center"/>
    </xf>
    <xf numFmtId="0" fontId="43" fillId="6" borderId="0" xfId="0" applyFont="1" applyFill="1" applyAlignment="1">
      <alignment horizontal="center"/>
    </xf>
    <xf numFmtId="0" fontId="44" fillId="6" borderId="0" xfId="0" applyFont="1" applyFill="1" applyAlignment="1">
      <alignment horizontal="center"/>
    </xf>
    <xf numFmtId="0" fontId="46" fillId="6" borderId="0" xfId="0" applyFont="1" applyFill="1" applyAlignment="1">
      <alignment horizontal="center"/>
    </xf>
    <xf numFmtId="0" fontId="49" fillId="7" borderId="18" xfId="0" applyFont="1" applyFill="1" applyBorder="1" applyAlignment="1">
      <alignment horizontal="center" vertical="center"/>
    </xf>
    <xf numFmtId="0" fontId="49" fillId="7" borderId="17" xfId="0" applyFont="1" applyFill="1" applyBorder="1" applyAlignment="1">
      <alignment horizontal="center" vertical="center"/>
    </xf>
    <xf numFmtId="0" fontId="51" fillId="6" borderId="0" xfId="0" applyFont="1" applyFill="1" applyAlignment="1">
      <alignment horizontal="center" vertical="center"/>
    </xf>
    <xf numFmtId="0" fontId="51" fillId="6" borderId="0" xfId="0" applyFont="1" applyFill="1" applyAlignment="1">
      <alignment horizontal="center" wrapText="1"/>
    </xf>
    <xf numFmtId="0" fontId="8" fillId="0" borderId="0" xfId="0" applyFont="1" applyAlignment="1">
      <alignment horizontal="center" vertical="center"/>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uLinsley\Documents\Stoke%20Trister%20with%20Bayford%20Parish%20Council\Accounts\Accounts%202024%2025\CTX%20PP%20parish%20precept%20form%202024-25.xlsx" TargetMode="External"/><Relationship Id="rId1" Type="http://schemas.openxmlformats.org/officeDocument/2006/relationships/externalLinkPath" Target="/Users/NiruLinsley/Documents/Stoke%20Trister%20with%20Bayford%20Parish%20Council/Accounts/Accounts%202024%2025/CTX%20PP%20parish%20precept%20form%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x Base"/>
      <sheetName val="Form"/>
      <sheetName val="Tax Base Explained"/>
      <sheetName val="Calculator per Band D"/>
      <sheetName val="Calculator Total Precept"/>
    </sheetNames>
    <sheetDataSet>
      <sheetData sheetId="0">
        <row r="4">
          <cell r="B4" t="str">
            <v>Ashwick</v>
          </cell>
          <cell r="C4">
            <v>543.70000000000005</v>
          </cell>
          <cell r="E4">
            <v>553.95000000000005</v>
          </cell>
          <cell r="F4">
            <v>23000</v>
          </cell>
        </row>
        <row r="5">
          <cell r="B5" t="str">
            <v>Baltonsborough</v>
          </cell>
          <cell r="C5">
            <v>447.85</v>
          </cell>
          <cell r="E5">
            <v>450.56</v>
          </cell>
          <cell r="F5">
            <v>17000</v>
          </cell>
        </row>
        <row r="6">
          <cell r="B6" t="str">
            <v>Batcombe</v>
          </cell>
          <cell r="C6">
            <v>212.78</v>
          </cell>
          <cell r="E6">
            <v>209.6</v>
          </cell>
          <cell r="F6">
            <v>9925</v>
          </cell>
        </row>
        <row r="7">
          <cell r="B7" t="str">
            <v>Beckington</v>
          </cell>
          <cell r="C7">
            <v>541.54</v>
          </cell>
          <cell r="E7">
            <v>531.58000000000004</v>
          </cell>
          <cell r="F7">
            <v>40626</v>
          </cell>
        </row>
        <row r="8">
          <cell r="B8" t="str">
            <v>Berkley</v>
          </cell>
          <cell r="C8">
            <v>116.88</v>
          </cell>
          <cell r="E8">
            <v>115.11</v>
          </cell>
          <cell r="F8">
            <v>3000</v>
          </cell>
        </row>
        <row r="9">
          <cell r="B9" t="str">
            <v>Binegar</v>
          </cell>
          <cell r="C9">
            <v>155.18</v>
          </cell>
          <cell r="E9">
            <v>152.51</v>
          </cell>
          <cell r="F9">
            <v>10000</v>
          </cell>
        </row>
        <row r="10">
          <cell r="B10" t="str">
            <v>Buckland Dinham</v>
          </cell>
          <cell r="C10">
            <v>186.37</v>
          </cell>
          <cell r="E10">
            <v>186.73</v>
          </cell>
          <cell r="F10">
            <v>10258</v>
          </cell>
        </row>
        <row r="11">
          <cell r="B11" t="str">
            <v>Butleigh</v>
          </cell>
          <cell r="C11">
            <v>416.37</v>
          </cell>
          <cell r="E11">
            <v>414.57</v>
          </cell>
          <cell r="F11">
            <v>16000</v>
          </cell>
        </row>
        <row r="12">
          <cell r="B12" t="str">
            <v>Chewton Mendip</v>
          </cell>
          <cell r="C12">
            <v>251.81</v>
          </cell>
          <cell r="E12">
            <v>249.86</v>
          </cell>
          <cell r="F12">
            <v>7250</v>
          </cell>
        </row>
        <row r="13">
          <cell r="B13" t="str">
            <v>Chilcompton</v>
          </cell>
          <cell r="C13">
            <v>903.17</v>
          </cell>
          <cell r="E13">
            <v>896.82</v>
          </cell>
          <cell r="F13">
            <v>36000</v>
          </cell>
        </row>
        <row r="14">
          <cell r="B14" t="str">
            <v>Coleford</v>
          </cell>
          <cell r="C14">
            <v>755.24</v>
          </cell>
          <cell r="E14">
            <v>748.98</v>
          </cell>
          <cell r="F14">
            <v>49574</v>
          </cell>
        </row>
        <row r="15">
          <cell r="B15" t="str">
            <v>Cranmore</v>
          </cell>
          <cell r="C15">
            <v>210.23</v>
          </cell>
          <cell r="E15">
            <v>209.61</v>
          </cell>
          <cell r="F15">
            <v>10686</v>
          </cell>
        </row>
        <row r="16">
          <cell r="B16" t="str">
            <v>Croscombe</v>
          </cell>
          <cell r="C16">
            <v>261.8</v>
          </cell>
          <cell r="E16">
            <v>263.5</v>
          </cell>
          <cell r="F16">
            <v>11500</v>
          </cell>
        </row>
        <row r="17">
          <cell r="B17" t="str">
            <v>Ditcheat</v>
          </cell>
          <cell r="C17">
            <v>332.77</v>
          </cell>
          <cell r="E17">
            <v>326.18</v>
          </cell>
          <cell r="F17">
            <v>11733</v>
          </cell>
        </row>
        <row r="18">
          <cell r="B18" t="str">
            <v>Doulting</v>
          </cell>
          <cell r="C18">
            <v>244.7</v>
          </cell>
          <cell r="E18">
            <v>242.84</v>
          </cell>
          <cell r="F18">
            <v>14500</v>
          </cell>
        </row>
        <row r="19">
          <cell r="B19" t="str">
            <v>Downhead</v>
          </cell>
          <cell r="C19">
            <v>44.31</v>
          </cell>
          <cell r="E19">
            <v>39.94</v>
          </cell>
          <cell r="F19">
            <v>1000</v>
          </cell>
        </row>
        <row r="20">
          <cell r="B20" t="str">
            <v>East Pennard</v>
          </cell>
          <cell r="C20">
            <v>154.94999999999999</v>
          </cell>
          <cell r="E20">
            <v>153.04</v>
          </cell>
          <cell r="F20">
            <v>2800</v>
          </cell>
        </row>
        <row r="21">
          <cell r="B21" t="str">
            <v>Emborough</v>
          </cell>
          <cell r="C21">
            <v>60.91</v>
          </cell>
          <cell r="E21">
            <v>61.39</v>
          </cell>
          <cell r="F21">
            <v>0</v>
          </cell>
        </row>
        <row r="22">
          <cell r="B22" t="str">
            <v>Evercreech</v>
          </cell>
          <cell r="C22">
            <v>938.96</v>
          </cell>
          <cell r="E22">
            <v>950.49</v>
          </cell>
          <cell r="F22">
            <v>50963</v>
          </cell>
        </row>
        <row r="23">
          <cell r="B23" t="str">
            <v>Frome</v>
          </cell>
          <cell r="C23">
            <v>9223.31</v>
          </cell>
          <cell r="E23">
            <v>9060.52</v>
          </cell>
          <cell r="F23">
            <v>1983504</v>
          </cell>
        </row>
        <row r="24">
          <cell r="B24" t="str">
            <v>Glastonbury</v>
          </cell>
          <cell r="C24">
            <v>3241.87</v>
          </cell>
          <cell r="E24">
            <v>3254.62</v>
          </cell>
          <cell r="F24">
            <v>650924</v>
          </cell>
        </row>
        <row r="25">
          <cell r="B25" t="str">
            <v>Godney</v>
          </cell>
          <cell r="C25">
            <v>94.36</v>
          </cell>
          <cell r="E25">
            <v>93.83</v>
          </cell>
          <cell r="F25">
            <v>10498</v>
          </cell>
        </row>
        <row r="26">
          <cell r="B26" t="str">
            <v>Great Elm</v>
          </cell>
          <cell r="C26">
            <v>81.81</v>
          </cell>
          <cell r="E26">
            <v>81.22</v>
          </cell>
          <cell r="F26">
            <v>0</v>
          </cell>
        </row>
        <row r="27">
          <cell r="B27" t="str">
            <v>Hemington</v>
          </cell>
          <cell r="C27">
            <v>293.94</v>
          </cell>
          <cell r="E27">
            <v>293.39999999999998</v>
          </cell>
          <cell r="F27">
            <v>17994</v>
          </cell>
        </row>
        <row r="28">
          <cell r="B28" t="str">
            <v>Holcombe</v>
          </cell>
          <cell r="C28">
            <v>427.54</v>
          </cell>
          <cell r="E28">
            <v>422.29</v>
          </cell>
          <cell r="F28">
            <v>13081</v>
          </cell>
        </row>
        <row r="29">
          <cell r="B29" t="str">
            <v>Kilmersdon</v>
          </cell>
          <cell r="C29">
            <v>243.05</v>
          </cell>
          <cell r="E29">
            <v>240</v>
          </cell>
          <cell r="F29">
            <v>22528</v>
          </cell>
        </row>
        <row r="30">
          <cell r="B30" t="str">
            <v>Lamyatt</v>
          </cell>
          <cell r="C30">
            <v>93.9</v>
          </cell>
          <cell r="E30">
            <v>91.54</v>
          </cell>
          <cell r="F30">
            <v>0</v>
          </cell>
        </row>
        <row r="31">
          <cell r="B31" t="str">
            <v>Leigh on Mendip</v>
          </cell>
          <cell r="C31">
            <v>225.14</v>
          </cell>
          <cell r="E31">
            <v>223.42</v>
          </cell>
          <cell r="F31">
            <v>11865</v>
          </cell>
        </row>
        <row r="32">
          <cell r="B32" t="str">
            <v>Litton</v>
          </cell>
          <cell r="C32">
            <v>118.84</v>
          </cell>
          <cell r="E32">
            <v>119.8</v>
          </cell>
          <cell r="F32">
            <v>5000</v>
          </cell>
        </row>
        <row r="33">
          <cell r="B33" t="str">
            <v>Lullington</v>
          </cell>
          <cell r="C33">
            <v>81.55</v>
          </cell>
          <cell r="E33">
            <v>81.17</v>
          </cell>
          <cell r="F33">
            <v>2500</v>
          </cell>
        </row>
        <row r="34">
          <cell r="B34" t="str">
            <v>Lydford on Fosse</v>
          </cell>
          <cell r="C34">
            <v>234.67</v>
          </cell>
          <cell r="E34">
            <v>232.7</v>
          </cell>
          <cell r="F34">
            <v>12000</v>
          </cell>
        </row>
        <row r="35">
          <cell r="B35" t="str">
            <v>Meare</v>
          </cell>
          <cell r="C35">
            <v>549.63</v>
          </cell>
          <cell r="E35">
            <v>544.83000000000004</v>
          </cell>
          <cell r="F35">
            <v>48000</v>
          </cell>
        </row>
        <row r="36">
          <cell r="B36" t="str">
            <v>Mells</v>
          </cell>
          <cell r="C36">
            <v>266.62</v>
          </cell>
          <cell r="E36">
            <v>273.58999999999997</v>
          </cell>
          <cell r="F36">
            <v>13000</v>
          </cell>
        </row>
        <row r="37">
          <cell r="B37" t="str">
            <v>Milton Clevedon</v>
          </cell>
          <cell r="C37">
            <v>39.78</v>
          </cell>
          <cell r="E37">
            <v>38.15</v>
          </cell>
          <cell r="F37">
            <v>0</v>
          </cell>
        </row>
        <row r="38">
          <cell r="B38" t="str">
            <v>North Wootton</v>
          </cell>
          <cell r="C38">
            <v>145.4</v>
          </cell>
          <cell r="E38">
            <v>149.44999999999999</v>
          </cell>
          <cell r="F38">
            <v>4666</v>
          </cell>
        </row>
        <row r="39">
          <cell r="B39" t="str">
            <v>Norton St Philip</v>
          </cell>
          <cell r="C39">
            <v>520.09</v>
          </cell>
          <cell r="E39">
            <v>511.9</v>
          </cell>
          <cell r="F39">
            <v>53212</v>
          </cell>
        </row>
        <row r="40">
          <cell r="B40" t="str">
            <v>Nunney</v>
          </cell>
          <cell r="C40">
            <v>360.57</v>
          </cell>
          <cell r="E40">
            <v>325.7</v>
          </cell>
          <cell r="F40">
            <v>37890</v>
          </cell>
        </row>
        <row r="41">
          <cell r="B41" t="str">
            <v>Pilton</v>
          </cell>
          <cell r="C41">
            <v>490.55</v>
          </cell>
          <cell r="E41">
            <v>489.41</v>
          </cell>
          <cell r="F41">
            <v>17100</v>
          </cell>
        </row>
        <row r="42">
          <cell r="B42" t="str">
            <v>Priddy</v>
          </cell>
          <cell r="C42">
            <v>290.10000000000002</v>
          </cell>
          <cell r="E42">
            <v>288.58999999999997</v>
          </cell>
          <cell r="F42">
            <v>11500</v>
          </cell>
        </row>
        <row r="43">
          <cell r="B43" t="str">
            <v>Pylle</v>
          </cell>
          <cell r="C43">
            <v>70.489999999999995</v>
          </cell>
          <cell r="E43">
            <v>71.38</v>
          </cell>
          <cell r="F43">
            <v>0</v>
          </cell>
        </row>
        <row r="44">
          <cell r="B44" t="str">
            <v>Rode</v>
          </cell>
          <cell r="C44">
            <v>510.57</v>
          </cell>
          <cell r="E44">
            <v>508.61</v>
          </cell>
          <cell r="F44">
            <v>24990</v>
          </cell>
        </row>
        <row r="45">
          <cell r="B45" t="str">
            <v>Rodney Stoke</v>
          </cell>
          <cell r="C45">
            <v>560.91999999999996</v>
          </cell>
          <cell r="E45">
            <v>560.16</v>
          </cell>
          <cell r="F45">
            <v>27084</v>
          </cell>
        </row>
        <row r="46">
          <cell r="B46" t="str">
            <v>Selwood</v>
          </cell>
          <cell r="C46">
            <v>395.97</v>
          </cell>
          <cell r="E46">
            <v>391.72</v>
          </cell>
          <cell r="F46">
            <v>7000</v>
          </cell>
        </row>
        <row r="47">
          <cell r="B47" t="str">
            <v>Sharpham</v>
          </cell>
          <cell r="C47">
            <v>22.1</v>
          </cell>
          <cell r="E47">
            <v>21.03</v>
          </cell>
          <cell r="F47">
            <v>0</v>
          </cell>
        </row>
        <row r="48">
          <cell r="B48" t="str">
            <v>Shepton Mallet</v>
          </cell>
          <cell r="C48">
            <v>3462.85</v>
          </cell>
          <cell r="E48">
            <v>3429.64</v>
          </cell>
          <cell r="F48">
            <v>715750</v>
          </cell>
        </row>
        <row r="49">
          <cell r="B49" t="str">
            <v>St Cuthbert Out</v>
          </cell>
          <cell r="C49">
            <v>2122.3200000000002</v>
          </cell>
          <cell r="E49">
            <v>2039.77</v>
          </cell>
          <cell r="F49">
            <v>161883</v>
          </cell>
        </row>
        <row r="50">
          <cell r="B50" t="str">
            <v>Stoke St Michael</v>
          </cell>
          <cell r="C50">
            <v>376.37</v>
          </cell>
          <cell r="E50">
            <v>368.21</v>
          </cell>
          <cell r="F50">
            <v>27276</v>
          </cell>
        </row>
        <row r="51">
          <cell r="B51" t="str">
            <v>Ston Easton</v>
          </cell>
          <cell r="C51">
            <v>232.44</v>
          </cell>
          <cell r="E51">
            <v>226.1</v>
          </cell>
          <cell r="F51">
            <v>7000</v>
          </cell>
        </row>
        <row r="52">
          <cell r="B52" t="str">
            <v>Stratton on the Fosse</v>
          </cell>
          <cell r="C52">
            <v>274.93</v>
          </cell>
          <cell r="E52">
            <v>274.82</v>
          </cell>
          <cell r="F52">
            <v>17850</v>
          </cell>
        </row>
        <row r="53">
          <cell r="B53" t="str">
            <v>Street</v>
          </cell>
          <cell r="C53">
            <v>3840.17</v>
          </cell>
          <cell r="E53">
            <v>3832.13</v>
          </cell>
          <cell r="F53">
            <v>650000</v>
          </cell>
        </row>
        <row r="54">
          <cell r="B54" t="str">
            <v>Tellisford</v>
          </cell>
          <cell r="C54">
            <v>95.21</v>
          </cell>
          <cell r="E54">
            <v>94.05</v>
          </cell>
          <cell r="F54">
            <v>0</v>
          </cell>
        </row>
        <row r="55">
          <cell r="B55" t="str">
            <v>Trudoxhill</v>
          </cell>
          <cell r="C55">
            <v>192.54</v>
          </cell>
          <cell r="E55">
            <v>187.88</v>
          </cell>
          <cell r="F55">
            <v>7079</v>
          </cell>
        </row>
        <row r="56">
          <cell r="B56" t="str">
            <v>Upton Noble</v>
          </cell>
          <cell r="C56">
            <v>68.459999999999994</v>
          </cell>
          <cell r="E56">
            <v>66.849999999999994</v>
          </cell>
          <cell r="F56">
            <v>0</v>
          </cell>
        </row>
        <row r="57">
          <cell r="B57" t="str">
            <v>Walton</v>
          </cell>
          <cell r="C57">
            <v>464.07</v>
          </cell>
          <cell r="E57">
            <v>457.91</v>
          </cell>
          <cell r="F57">
            <v>35837</v>
          </cell>
        </row>
        <row r="58">
          <cell r="B58" t="str">
            <v>Wanstrow</v>
          </cell>
          <cell r="C58">
            <v>199.45</v>
          </cell>
          <cell r="E58">
            <v>193.56</v>
          </cell>
          <cell r="F58">
            <v>8338</v>
          </cell>
        </row>
        <row r="59">
          <cell r="B59" t="str">
            <v>Wells</v>
          </cell>
          <cell r="C59">
            <v>4380.25</v>
          </cell>
          <cell r="E59">
            <v>4352.7700000000004</v>
          </cell>
          <cell r="F59">
            <v>1149307</v>
          </cell>
        </row>
        <row r="60">
          <cell r="B60" t="str">
            <v>West Bradley</v>
          </cell>
          <cell r="C60">
            <v>138.30000000000001</v>
          </cell>
          <cell r="E60">
            <v>131.47</v>
          </cell>
          <cell r="F60">
            <v>0</v>
          </cell>
        </row>
        <row r="61">
          <cell r="B61" t="str">
            <v>Westbury Sub Mendip</v>
          </cell>
          <cell r="C61">
            <v>380.02</v>
          </cell>
          <cell r="E61">
            <v>375.81</v>
          </cell>
          <cell r="F61">
            <v>12595</v>
          </cell>
        </row>
        <row r="62">
          <cell r="B62" t="str">
            <v>West Pennard</v>
          </cell>
          <cell r="C62">
            <v>317.12</v>
          </cell>
          <cell r="E62">
            <v>310.42</v>
          </cell>
          <cell r="F62">
            <v>7000</v>
          </cell>
        </row>
        <row r="63">
          <cell r="B63" t="str">
            <v>Whatley</v>
          </cell>
          <cell r="C63">
            <v>129.27000000000001</v>
          </cell>
          <cell r="E63">
            <v>128.49</v>
          </cell>
          <cell r="F63">
            <v>7500</v>
          </cell>
        </row>
        <row r="64">
          <cell r="B64" t="str">
            <v>Witham Friary</v>
          </cell>
          <cell r="C64">
            <v>162.96</v>
          </cell>
          <cell r="E64">
            <v>162.59</v>
          </cell>
          <cell r="F64">
            <v>10274</v>
          </cell>
        </row>
        <row r="65">
          <cell r="B65" t="str">
            <v>Wookey</v>
          </cell>
          <cell r="C65">
            <v>485.16</v>
          </cell>
          <cell r="E65">
            <v>486.96</v>
          </cell>
          <cell r="F65">
            <v>47180</v>
          </cell>
        </row>
        <row r="66">
          <cell r="B66" t="str">
            <v>Ashcott</v>
          </cell>
          <cell r="C66">
            <v>476.56</v>
          </cell>
          <cell r="E66">
            <v>467.2</v>
          </cell>
          <cell r="F66">
            <v>20495</v>
          </cell>
        </row>
        <row r="67">
          <cell r="B67" t="str">
            <v>Axbridge</v>
          </cell>
          <cell r="C67">
            <v>726.12</v>
          </cell>
          <cell r="E67">
            <v>714.41</v>
          </cell>
          <cell r="F67">
            <v>111000</v>
          </cell>
        </row>
        <row r="68">
          <cell r="B68" t="str">
            <v>Badgworth</v>
          </cell>
          <cell r="C68">
            <v>237.56</v>
          </cell>
          <cell r="E68">
            <v>232.12</v>
          </cell>
          <cell r="F68">
            <v>9880</v>
          </cell>
        </row>
        <row r="69">
          <cell r="B69" t="str">
            <v>Bawdrip</v>
          </cell>
          <cell r="C69">
            <v>233.64</v>
          </cell>
          <cell r="E69">
            <v>238.39</v>
          </cell>
          <cell r="F69">
            <v>8750</v>
          </cell>
        </row>
        <row r="70">
          <cell r="B70" t="str">
            <v>Berrow</v>
          </cell>
          <cell r="C70">
            <v>618.64</v>
          </cell>
          <cell r="E70">
            <v>627.34</v>
          </cell>
          <cell r="F70">
            <v>74887</v>
          </cell>
        </row>
        <row r="71">
          <cell r="B71" t="str">
            <v>Brean</v>
          </cell>
          <cell r="C71">
            <v>252.12</v>
          </cell>
          <cell r="E71">
            <v>254.73</v>
          </cell>
          <cell r="F71">
            <v>11178</v>
          </cell>
        </row>
        <row r="72">
          <cell r="B72" t="str">
            <v>Brent Knoll</v>
          </cell>
          <cell r="C72">
            <v>580.19000000000005</v>
          </cell>
          <cell r="E72">
            <v>578.36</v>
          </cell>
          <cell r="F72">
            <v>50620</v>
          </cell>
        </row>
        <row r="73">
          <cell r="B73" t="str">
            <v xml:space="preserve">Bridgwater </v>
          </cell>
          <cell r="C73">
            <v>10399.120000000001</v>
          </cell>
          <cell r="E73">
            <v>10296.83</v>
          </cell>
          <cell r="F73">
            <v>1153746</v>
          </cell>
        </row>
        <row r="74">
          <cell r="B74" t="str">
            <v>Bridgwater Without</v>
          </cell>
          <cell r="C74">
            <v>967.56</v>
          </cell>
          <cell r="E74">
            <v>1061.0999999999999</v>
          </cell>
          <cell r="F74">
            <v>42444</v>
          </cell>
        </row>
        <row r="75">
          <cell r="B75" t="str">
            <v>Broomfield</v>
          </cell>
          <cell r="C75">
            <v>112.56</v>
          </cell>
          <cell r="E75">
            <v>115.73</v>
          </cell>
          <cell r="F75">
            <v>3650</v>
          </cell>
        </row>
        <row r="76">
          <cell r="B76" t="str">
            <v>Burnham-on-Sea &amp; Highbridge</v>
          </cell>
          <cell r="C76">
            <v>6644.64</v>
          </cell>
          <cell r="E76">
            <v>6619.03</v>
          </cell>
          <cell r="F76">
            <v>768500</v>
          </cell>
        </row>
        <row r="77">
          <cell r="B77" t="str">
            <v>Burnham Without</v>
          </cell>
          <cell r="C77">
            <v>696.33</v>
          </cell>
          <cell r="E77">
            <v>693.24</v>
          </cell>
          <cell r="F77">
            <v>22000</v>
          </cell>
        </row>
        <row r="78">
          <cell r="B78" t="str">
            <v>Burtle</v>
          </cell>
          <cell r="C78">
            <v>157.38</v>
          </cell>
          <cell r="E78">
            <v>156.5</v>
          </cell>
          <cell r="F78">
            <v>4400</v>
          </cell>
        </row>
        <row r="79">
          <cell r="B79" t="str">
            <v>Cannington</v>
          </cell>
          <cell r="C79">
            <v>809.27</v>
          </cell>
          <cell r="E79">
            <v>793.2</v>
          </cell>
          <cell r="F79">
            <v>40000</v>
          </cell>
        </row>
        <row r="80">
          <cell r="B80" t="str">
            <v>Catcott</v>
          </cell>
          <cell r="C80">
            <v>239.21</v>
          </cell>
          <cell r="E80">
            <v>242.99</v>
          </cell>
          <cell r="F80">
            <v>9500</v>
          </cell>
        </row>
        <row r="81">
          <cell r="B81" t="str">
            <v>Chapel Allerton</v>
          </cell>
          <cell r="C81">
            <v>190.84</v>
          </cell>
          <cell r="E81">
            <v>190.36</v>
          </cell>
          <cell r="F81">
            <v>6500</v>
          </cell>
        </row>
        <row r="82">
          <cell r="B82" t="str">
            <v>Cheddar</v>
          </cell>
          <cell r="C82">
            <v>2521.35</v>
          </cell>
          <cell r="E82">
            <v>2434.3200000000002</v>
          </cell>
          <cell r="F82">
            <v>261401</v>
          </cell>
        </row>
        <row r="83">
          <cell r="B83" t="str">
            <v>Chedzoy</v>
          </cell>
          <cell r="C83">
            <v>168.15</v>
          </cell>
          <cell r="E83">
            <v>168.7</v>
          </cell>
          <cell r="F83">
            <v>8692</v>
          </cell>
        </row>
        <row r="84">
          <cell r="B84" t="str">
            <v>Chilton Polden</v>
          </cell>
          <cell r="C84">
            <v>303.54000000000002</v>
          </cell>
          <cell r="E84">
            <v>305.74</v>
          </cell>
          <cell r="F84">
            <v>6756</v>
          </cell>
        </row>
        <row r="85">
          <cell r="B85" t="str">
            <v>Chilton Trinity</v>
          </cell>
          <cell r="C85">
            <v>189.72</v>
          </cell>
          <cell r="E85">
            <v>190.58</v>
          </cell>
          <cell r="F85">
            <v>10750</v>
          </cell>
        </row>
        <row r="86">
          <cell r="B86" t="str">
            <v>Compton Bishop</v>
          </cell>
          <cell r="C86">
            <v>283.05</v>
          </cell>
          <cell r="E86">
            <v>285.43</v>
          </cell>
          <cell r="F86">
            <v>15000</v>
          </cell>
        </row>
        <row r="87">
          <cell r="B87" t="str">
            <v>Cossington</v>
          </cell>
          <cell r="C87">
            <v>286.95</v>
          </cell>
          <cell r="E87">
            <v>289.60000000000002</v>
          </cell>
          <cell r="F87">
            <v>11000</v>
          </cell>
        </row>
        <row r="88">
          <cell r="B88" t="str">
            <v>Durleigh</v>
          </cell>
          <cell r="C88">
            <v>229.86</v>
          </cell>
          <cell r="E88">
            <v>227.21</v>
          </cell>
          <cell r="F88">
            <v>10615</v>
          </cell>
        </row>
        <row r="89">
          <cell r="B89" t="str">
            <v>East Brent</v>
          </cell>
          <cell r="C89">
            <v>561.35</v>
          </cell>
          <cell r="E89">
            <v>569.26</v>
          </cell>
          <cell r="F89">
            <v>20895</v>
          </cell>
        </row>
        <row r="90">
          <cell r="B90" t="str">
            <v>East Huntspill</v>
          </cell>
          <cell r="C90">
            <v>471.95</v>
          </cell>
          <cell r="E90">
            <v>447.88</v>
          </cell>
          <cell r="F90">
            <v>34272</v>
          </cell>
        </row>
        <row r="91">
          <cell r="B91" t="str">
            <v>Edington</v>
          </cell>
          <cell r="C91">
            <v>169.56</v>
          </cell>
          <cell r="E91">
            <v>168.48</v>
          </cell>
          <cell r="F91">
            <v>7500</v>
          </cell>
        </row>
        <row r="92">
          <cell r="B92" t="str">
            <v>Enmore</v>
          </cell>
          <cell r="C92">
            <v>114.32</v>
          </cell>
          <cell r="E92">
            <v>117.17</v>
          </cell>
          <cell r="F92">
            <v>5253</v>
          </cell>
        </row>
        <row r="93">
          <cell r="B93" t="str">
            <v>Fiddington</v>
          </cell>
          <cell r="C93">
            <v>127.96</v>
          </cell>
          <cell r="E93">
            <v>125.63</v>
          </cell>
          <cell r="F93">
            <v>4300</v>
          </cell>
        </row>
        <row r="94">
          <cell r="B94" t="str">
            <v>Goathurst</v>
          </cell>
          <cell r="C94">
            <v>98.25</v>
          </cell>
          <cell r="E94">
            <v>98.47</v>
          </cell>
          <cell r="F94">
            <v>3381</v>
          </cell>
        </row>
        <row r="95">
          <cell r="B95" t="str">
            <v>Greinton</v>
          </cell>
          <cell r="C95">
            <v>70.25</v>
          </cell>
          <cell r="E95">
            <v>69.959999999999994</v>
          </cell>
          <cell r="F95">
            <v>0</v>
          </cell>
        </row>
        <row r="96">
          <cell r="B96" t="str">
            <v>Lympsham</v>
          </cell>
          <cell r="C96">
            <v>372.07</v>
          </cell>
          <cell r="E96">
            <v>374.46</v>
          </cell>
          <cell r="F96">
            <v>26000</v>
          </cell>
        </row>
        <row r="97">
          <cell r="B97" t="str">
            <v>Lyng</v>
          </cell>
          <cell r="C97">
            <v>122.4</v>
          </cell>
          <cell r="E97">
            <v>123.91</v>
          </cell>
          <cell r="F97">
            <v>4725</v>
          </cell>
        </row>
        <row r="98">
          <cell r="B98" t="str">
            <v>Mark</v>
          </cell>
          <cell r="C98">
            <v>590.09</v>
          </cell>
          <cell r="E98">
            <v>584.02</v>
          </cell>
          <cell r="F98">
            <v>18000</v>
          </cell>
        </row>
        <row r="99">
          <cell r="B99" t="str">
            <v>Middlezoy</v>
          </cell>
          <cell r="C99">
            <v>288.83</v>
          </cell>
          <cell r="E99">
            <v>282.2</v>
          </cell>
          <cell r="F99">
            <v>15800</v>
          </cell>
        </row>
        <row r="100">
          <cell r="B100" t="str">
            <v>Moorlinch</v>
          </cell>
          <cell r="C100">
            <v>111.38</v>
          </cell>
          <cell r="E100">
            <v>109.77</v>
          </cell>
          <cell r="F100">
            <v>0</v>
          </cell>
        </row>
        <row r="101">
          <cell r="B101" t="str">
            <v>Nether Stowey</v>
          </cell>
          <cell r="C101">
            <v>631.53</v>
          </cell>
          <cell r="E101">
            <v>629.01</v>
          </cell>
          <cell r="F101">
            <v>65466</v>
          </cell>
        </row>
        <row r="102">
          <cell r="B102" t="str">
            <v>North Petherton</v>
          </cell>
          <cell r="C102">
            <v>3716.92</v>
          </cell>
          <cell r="E102">
            <v>3654.91</v>
          </cell>
          <cell r="F102">
            <v>230000</v>
          </cell>
        </row>
        <row r="103">
          <cell r="B103" t="str">
            <v>Othery</v>
          </cell>
          <cell r="C103">
            <v>263.35000000000002</v>
          </cell>
          <cell r="E103">
            <v>265.01</v>
          </cell>
          <cell r="F103">
            <v>10500</v>
          </cell>
        </row>
        <row r="104">
          <cell r="B104" t="str">
            <v>Otterhampton</v>
          </cell>
          <cell r="C104">
            <v>310.43</v>
          </cell>
          <cell r="E104">
            <v>310.52999999999997</v>
          </cell>
          <cell r="F104">
            <v>26000</v>
          </cell>
        </row>
        <row r="105">
          <cell r="B105" t="str">
            <v>Over Stowey</v>
          </cell>
          <cell r="C105">
            <v>166.29</v>
          </cell>
          <cell r="E105">
            <v>168.95</v>
          </cell>
          <cell r="F105">
            <v>8000</v>
          </cell>
        </row>
        <row r="106">
          <cell r="B106" t="str">
            <v>Pawlett</v>
          </cell>
          <cell r="C106">
            <v>421.78</v>
          </cell>
          <cell r="E106">
            <v>425.57</v>
          </cell>
          <cell r="F106">
            <v>20000</v>
          </cell>
        </row>
        <row r="107">
          <cell r="B107" t="str">
            <v>Puriton</v>
          </cell>
          <cell r="C107">
            <v>860.42</v>
          </cell>
          <cell r="E107">
            <v>810.23</v>
          </cell>
          <cell r="F107">
            <v>64500</v>
          </cell>
        </row>
        <row r="108">
          <cell r="B108" t="str">
            <v>Shapwick</v>
          </cell>
          <cell r="C108">
            <v>205.45</v>
          </cell>
          <cell r="E108">
            <v>203.8</v>
          </cell>
          <cell r="F108">
            <v>11000</v>
          </cell>
        </row>
        <row r="109">
          <cell r="B109" t="str">
            <v>Shipham</v>
          </cell>
          <cell r="C109">
            <v>486.81</v>
          </cell>
          <cell r="E109">
            <v>494.81</v>
          </cell>
          <cell r="F109">
            <v>12695</v>
          </cell>
        </row>
        <row r="110">
          <cell r="B110" t="str">
            <v>Spaxton</v>
          </cell>
          <cell r="C110">
            <v>458.93</v>
          </cell>
          <cell r="E110">
            <v>460.03</v>
          </cell>
          <cell r="F110">
            <v>10153</v>
          </cell>
        </row>
        <row r="111">
          <cell r="B111" t="str">
            <v>Stawell</v>
          </cell>
          <cell r="C111">
            <v>173.18</v>
          </cell>
          <cell r="E111">
            <v>175.37</v>
          </cell>
          <cell r="F111">
            <v>5250</v>
          </cell>
        </row>
        <row r="112">
          <cell r="B112" t="str">
            <v>Stockland Bristol</v>
          </cell>
          <cell r="C112">
            <v>72.92</v>
          </cell>
          <cell r="E112">
            <v>73.680000000000007</v>
          </cell>
          <cell r="F112">
            <v>2166</v>
          </cell>
        </row>
        <row r="113">
          <cell r="B113" t="str">
            <v>Thurloxton</v>
          </cell>
          <cell r="C113">
            <v>75.66</v>
          </cell>
          <cell r="E113">
            <v>75.760000000000005</v>
          </cell>
          <cell r="F113">
            <v>4000</v>
          </cell>
        </row>
        <row r="114">
          <cell r="B114" t="str">
            <v>Weare</v>
          </cell>
          <cell r="C114">
            <v>296.64</v>
          </cell>
          <cell r="E114">
            <v>299.54000000000002</v>
          </cell>
          <cell r="F114">
            <v>6426</v>
          </cell>
        </row>
        <row r="115">
          <cell r="B115" t="str">
            <v>Wedmore</v>
          </cell>
          <cell r="C115">
            <v>1638.54</v>
          </cell>
          <cell r="E115">
            <v>1627.81</v>
          </cell>
          <cell r="F115">
            <v>96850</v>
          </cell>
        </row>
        <row r="116">
          <cell r="B116" t="str">
            <v>Wembdon</v>
          </cell>
          <cell r="C116">
            <v>1320.45</v>
          </cell>
          <cell r="E116">
            <v>1315.88</v>
          </cell>
          <cell r="F116">
            <v>110992</v>
          </cell>
        </row>
        <row r="117">
          <cell r="B117" t="str">
            <v>West Huntspill</v>
          </cell>
          <cell r="C117">
            <v>553.51</v>
          </cell>
          <cell r="E117">
            <v>515.82000000000005</v>
          </cell>
          <cell r="F117">
            <v>21000</v>
          </cell>
        </row>
        <row r="118">
          <cell r="B118" t="str">
            <v>Westonzoyland</v>
          </cell>
          <cell r="C118">
            <v>681.21</v>
          </cell>
          <cell r="E118">
            <v>678.93</v>
          </cell>
          <cell r="F118">
            <v>24441</v>
          </cell>
        </row>
        <row r="119">
          <cell r="B119" t="str">
            <v>Woolavington</v>
          </cell>
          <cell r="C119">
            <v>793.48</v>
          </cell>
          <cell r="E119">
            <v>767.16</v>
          </cell>
          <cell r="F119">
            <v>47000</v>
          </cell>
        </row>
        <row r="120">
          <cell r="B120" t="str">
            <v>Ash Priors</v>
          </cell>
          <cell r="C120">
            <v>82.39</v>
          </cell>
          <cell r="E120">
            <v>81.47</v>
          </cell>
          <cell r="F120">
            <v>0</v>
          </cell>
        </row>
        <row r="121">
          <cell r="B121" t="str">
            <v>Ashbrittle</v>
          </cell>
          <cell r="C121">
            <v>98.3</v>
          </cell>
          <cell r="E121">
            <v>93.96</v>
          </cell>
          <cell r="F121">
            <v>2300</v>
          </cell>
        </row>
        <row r="122">
          <cell r="B122" t="str">
            <v>Bathealton</v>
          </cell>
          <cell r="C122">
            <v>87.75</v>
          </cell>
          <cell r="E122">
            <v>83.17</v>
          </cell>
          <cell r="F122">
            <v>1200</v>
          </cell>
        </row>
        <row r="123">
          <cell r="B123" t="str">
            <v>Bicknoller</v>
          </cell>
          <cell r="C123">
            <v>213.45</v>
          </cell>
          <cell r="E123">
            <v>211.56</v>
          </cell>
          <cell r="F123">
            <v>7600</v>
          </cell>
        </row>
        <row r="124">
          <cell r="B124" t="str">
            <v>Bishops Hull</v>
          </cell>
          <cell r="C124">
            <v>1258.93</v>
          </cell>
          <cell r="E124">
            <v>1231.31</v>
          </cell>
          <cell r="F124">
            <v>37170</v>
          </cell>
        </row>
        <row r="125">
          <cell r="B125" t="str">
            <v>Bishops Lydeard/Cothelstone</v>
          </cell>
          <cell r="C125">
            <v>1283.7</v>
          </cell>
          <cell r="E125">
            <v>1236.6500000000001</v>
          </cell>
          <cell r="F125">
            <v>67595</v>
          </cell>
        </row>
        <row r="126">
          <cell r="B126" t="str">
            <v>Bradford on Tone</v>
          </cell>
          <cell r="C126">
            <v>308.51</v>
          </cell>
          <cell r="E126">
            <v>309.48</v>
          </cell>
          <cell r="F126">
            <v>10500</v>
          </cell>
        </row>
        <row r="127">
          <cell r="B127" t="str">
            <v>Brompton Ralph</v>
          </cell>
          <cell r="C127">
            <v>105.64</v>
          </cell>
          <cell r="E127">
            <v>103.66</v>
          </cell>
          <cell r="F127">
            <v>4369</v>
          </cell>
        </row>
        <row r="128">
          <cell r="B128" t="str">
            <v>Brompton Regis</v>
          </cell>
          <cell r="C128">
            <v>230.27</v>
          </cell>
          <cell r="E128">
            <v>227.22</v>
          </cell>
          <cell r="F128">
            <v>5750</v>
          </cell>
        </row>
        <row r="129">
          <cell r="B129" t="str">
            <v>Brushford</v>
          </cell>
          <cell r="C129">
            <v>243.6</v>
          </cell>
          <cell r="E129">
            <v>243.25</v>
          </cell>
          <cell r="F129">
            <v>21000</v>
          </cell>
        </row>
        <row r="130">
          <cell r="B130" t="str">
            <v>Burrowbridge</v>
          </cell>
          <cell r="C130">
            <v>208.98</v>
          </cell>
          <cell r="E130">
            <v>208.97</v>
          </cell>
          <cell r="F130">
            <v>8500</v>
          </cell>
        </row>
        <row r="131">
          <cell r="B131" t="str">
            <v>Carhampton</v>
          </cell>
          <cell r="C131">
            <v>372.7</v>
          </cell>
          <cell r="E131">
            <v>361.3</v>
          </cell>
          <cell r="F131">
            <v>21785</v>
          </cell>
        </row>
        <row r="132">
          <cell r="B132" t="str">
            <v>Cheddon Fitzpaine</v>
          </cell>
          <cell r="C132">
            <v>153.97999999999999</v>
          </cell>
          <cell r="E132">
            <v>140.04</v>
          </cell>
          <cell r="F132">
            <v>9262</v>
          </cell>
        </row>
        <row r="133">
          <cell r="B133" t="str">
            <v>Chipstable</v>
          </cell>
          <cell r="C133">
            <v>139.69999999999999</v>
          </cell>
          <cell r="E133">
            <v>137.25</v>
          </cell>
          <cell r="F133">
            <v>3250</v>
          </cell>
        </row>
        <row r="134">
          <cell r="B134" t="str">
            <v>Churchstanton</v>
          </cell>
          <cell r="C134">
            <v>387.6</v>
          </cell>
          <cell r="E134">
            <v>383.57</v>
          </cell>
          <cell r="F134">
            <v>13395</v>
          </cell>
        </row>
        <row r="135">
          <cell r="B135" t="str">
            <v>Clatworthy</v>
          </cell>
          <cell r="C135">
            <v>40.42</v>
          </cell>
          <cell r="E135">
            <v>40.64</v>
          </cell>
          <cell r="F135">
            <v>1000</v>
          </cell>
        </row>
        <row r="136">
          <cell r="B136" t="str">
            <v>Combe Florey</v>
          </cell>
          <cell r="C136">
            <v>122.87</v>
          </cell>
          <cell r="E136">
            <v>121.58</v>
          </cell>
          <cell r="F136">
            <v>4000</v>
          </cell>
        </row>
        <row r="137">
          <cell r="B137" t="str">
            <v>Corfe</v>
          </cell>
          <cell r="C137">
            <v>141.91999999999999</v>
          </cell>
          <cell r="E137">
            <v>141.25</v>
          </cell>
          <cell r="F137">
            <v>5775</v>
          </cell>
        </row>
        <row r="138">
          <cell r="B138" t="str">
            <v>Cotford St Luke</v>
          </cell>
          <cell r="C138">
            <v>874.67</v>
          </cell>
          <cell r="E138">
            <v>844.58</v>
          </cell>
          <cell r="F138">
            <v>45745</v>
          </cell>
        </row>
        <row r="139">
          <cell r="B139" t="str">
            <v>Creech St Michael</v>
          </cell>
          <cell r="C139">
            <v>1167.07</v>
          </cell>
          <cell r="E139">
            <v>1149.9100000000001</v>
          </cell>
          <cell r="F139">
            <v>74528</v>
          </cell>
        </row>
        <row r="140">
          <cell r="B140" t="str">
            <v>Crowcombe</v>
          </cell>
          <cell r="C140">
            <v>241.33</v>
          </cell>
          <cell r="E140">
            <v>235.81</v>
          </cell>
          <cell r="F140">
            <v>12300</v>
          </cell>
        </row>
        <row r="141">
          <cell r="B141" t="str">
            <v>Cutcombe</v>
          </cell>
          <cell r="C141">
            <v>183.28</v>
          </cell>
          <cell r="E141">
            <v>180.88</v>
          </cell>
          <cell r="F141">
            <v>11200</v>
          </cell>
        </row>
        <row r="142">
          <cell r="B142" t="str">
            <v>Dulverton</v>
          </cell>
          <cell r="C142">
            <v>637.45000000000005</v>
          </cell>
          <cell r="E142">
            <v>630.26</v>
          </cell>
          <cell r="F142">
            <v>85833</v>
          </cell>
        </row>
        <row r="143">
          <cell r="B143" t="str">
            <v>Dunster</v>
          </cell>
          <cell r="C143">
            <v>494.69</v>
          </cell>
          <cell r="E143">
            <v>478.11</v>
          </cell>
          <cell r="F143">
            <v>28000</v>
          </cell>
        </row>
        <row r="144">
          <cell r="B144" t="str">
            <v>Durston</v>
          </cell>
          <cell r="C144">
            <v>58.02</v>
          </cell>
          <cell r="E144">
            <v>55.92</v>
          </cell>
          <cell r="F144">
            <v>1677.6</v>
          </cell>
        </row>
        <row r="145">
          <cell r="B145" t="str">
            <v>East Quantoxhead</v>
          </cell>
          <cell r="C145">
            <v>46.17</v>
          </cell>
          <cell r="E145">
            <v>40.56</v>
          </cell>
          <cell r="F145">
            <v>0</v>
          </cell>
        </row>
        <row r="146">
          <cell r="B146" t="str">
            <v>Elworthy</v>
          </cell>
          <cell r="C146">
            <v>32.630000000000003</v>
          </cell>
          <cell r="E146">
            <v>32.78</v>
          </cell>
          <cell r="F146">
            <v>0</v>
          </cell>
        </row>
        <row r="147">
          <cell r="B147" t="str">
            <v>Exford</v>
          </cell>
          <cell r="C147">
            <v>193.35</v>
          </cell>
          <cell r="E147">
            <v>196.51</v>
          </cell>
          <cell r="F147">
            <v>12500</v>
          </cell>
        </row>
        <row r="148">
          <cell r="B148" t="str">
            <v>Exmoor</v>
          </cell>
          <cell r="C148">
            <v>73.23</v>
          </cell>
          <cell r="E148">
            <v>75.94</v>
          </cell>
          <cell r="F148">
            <v>3328</v>
          </cell>
        </row>
        <row r="149">
          <cell r="B149" t="str">
            <v>Exton</v>
          </cell>
          <cell r="C149">
            <v>98.21</v>
          </cell>
          <cell r="E149">
            <v>97.24</v>
          </cell>
          <cell r="F149">
            <v>4200</v>
          </cell>
        </row>
        <row r="150">
          <cell r="B150" t="str">
            <v>Fitzhead</v>
          </cell>
          <cell r="C150">
            <v>126.83</v>
          </cell>
          <cell r="E150">
            <v>122.69</v>
          </cell>
          <cell r="F150">
            <v>5500</v>
          </cell>
        </row>
        <row r="151">
          <cell r="B151" t="str">
            <v>Halse</v>
          </cell>
          <cell r="C151">
            <v>150.99</v>
          </cell>
          <cell r="E151">
            <v>151.93</v>
          </cell>
          <cell r="F151">
            <v>4100</v>
          </cell>
        </row>
        <row r="152">
          <cell r="B152" t="str">
            <v>Hatch Beauchamp</v>
          </cell>
          <cell r="C152">
            <v>260.83999999999997</v>
          </cell>
          <cell r="E152">
            <v>257.93</v>
          </cell>
          <cell r="F152">
            <v>6000</v>
          </cell>
        </row>
        <row r="153">
          <cell r="B153" t="str">
            <v>Holford</v>
          </cell>
          <cell r="C153">
            <v>129.82</v>
          </cell>
          <cell r="E153">
            <v>136.41</v>
          </cell>
          <cell r="F153">
            <v>7550</v>
          </cell>
        </row>
        <row r="154">
          <cell r="B154" t="str">
            <v>Huish Champflower</v>
          </cell>
          <cell r="C154">
            <v>115.37</v>
          </cell>
          <cell r="E154">
            <v>115.76</v>
          </cell>
          <cell r="F154">
            <v>3500</v>
          </cell>
        </row>
        <row r="155">
          <cell r="B155" t="str">
            <v>Kilve</v>
          </cell>
          <cell r="C155">
            <v>190.5</v>
          </cell>
          <cell r="E155">
            <v>189.67</v>
          </cell>
          <cell r="F155">
            <v>8600</v>
          </cell>
        </row>
        <row r="156">
          <cell r="B156" t="str">
            <v>Kingston St Mary</v>
          </cell>
          <cell r="C156">
            <v>496.34</v>
          </cell>
          <cell r="E156">
            <v>485.28</v>
          </cell>
          <cell r="F156">
            <v>14020</v>
          </cell>
        </row>
        <row r="157">
          <cell r="B157" t="str">
            <v>Langford Budville</v>
          </cell>
          <cell r="C157">
            <v>240.59</v>
          </cell>
          <cell r="E157">
            <v>242.71</v>
          </cell>
          <cell r="F157">
            <v>8690</v>
          </cell>
        </row>
        <row r="158">
          <cell r="B158" t="str">
            <v>Luccombe</v>
          </cell>
          <cell r="C158">
            <v>71.41</v>
          </cell>
          <cell r="E158">
            <v>69.67</v>
          </cell>
          <cell r="F158">
            <v>3500</v>
          </cell>
        </row>
        <row r="159">
          <cell r="B159" t="str">
            <v>Luxborough</v>
          </cell>
          <cell r="C159">
            <v>99.85</v>
          </cell>
          <cell r="E159">
            <v>101.01</v>
          </cell>
          <cell r="F159">
            <v>2990</v>
          </cell>
        </row>
        <row r="160">
          <cell r="B160" t="str">
            <v>Lydeard St Lawrence/Tolland</v>
          </cell>
          <cell r="C160">
            <v>226.65</v>
          </cell>
          <cell r="E160">
            <v>221.14</v>
          </cell>
          <cell r="F160">
            <v>4478</v>
          </cell>
        </row>
        <row r="161">
          <cell r="B161" t="str">
            <v>Milverton</v>
          </cell>
          <cell r="C161">
            <v>592.54</v>
          </cell>
          <cell r="E161">
            <v>588.64</v>
          </cell>
          <cell r="F161">
            <v>31500</v>
          </cell>
        </row>
        <row r="162">
          <cell r="B162" t="str">
            <v>Minehead</v>
          </cell>
          <cell r="C162">
            <v>4342.84</v>
          </cell>
          <cell r="E162">
            <v>4271.9799999999996</v>
          </cell>
          <cell r="F162">
            <v>759293</v>
          </cell>
        </row>
        <row r="163">
          <cell r="B163" t="str">
            <v>Monksilver</v>
          </cell>
          <cell r="C163">
            <v>61.27</v>
          </cell>
          <cell r="E163">
            <v>60.74</v>
          </cell>
          <cell r="F163">
            <v>2500</v>
          </cell>
        </row>
        <row r="164">
          <cell r="B164" t="str">
            <v>Neroche</v>
          </cell>
          <cell r="C164">
            <v>249.33</v>
          </cell>
          <cell r="E164">
            <v>247.16</v>
          </cell>
          <cell r="F164">
            <v>11000</v>
          </cell>
        </row>
        <row r="165">
          <cell r="B165" t="str">
            <v>Nettlecombe</v>
          </cell>
          <cell r="C165">
            <v>95.87</v>
          </cell>
          <cell r="E165">
            <v>95.81</v>
          </cell>
          <cell r="F165">
            <v>2300</v>
          </cell>
        </row>
        <row r="166">
          <cell r="B166" t="str">
            <v>North Curry</v>
          </cell>
          <cell r="C166">
            <v>779.65</v>
          </cell>
          <cell r="E166">
            <v>770.15</v>
          </cell>
          <cell r="F166">
            <v>20000</v>
          </cell>
        </row>
        <row r="167">
          <cell r="B167" t="str">
            <v>Norton Fitzwarren</v>
          </cell>
          <cell r="C167">
            <v>1344.31</v>
          </cell>
          <cell r="E167">
            <v>1309.76</v>
          </cell>
          <cell r="F167">
            <v>38000</v>
          </cell>
        </row>
        <row r="168">
          <cell r="B168" t="str">
            <v>Nynehead</v>
          </cell>
          <cell r="C168">
            <v>181.95</v>
          </cell>
          <cell r="E168">
            <v>178.66</v>
          </cell>
          <cell r="F168">
            <v>6725</v>
          </cell>
        </row>
        <row r="169">
          <cell r="B169" t="str">
            <v>Oake</v>
          </cell>
          <cell r="C169">
            <v>333.89</v>
          </cell>
          <cell r="E169">
            <v>327.47000000000003</v>
          </cell>
          <cell r="F169">
            <v>7600</v>
          </cell>
        </row>
        <row r="170">
          <cell r="B170" t="str">
            <v>Oare</v>
          </cell>
          <cell r="C170">
            <v>38.79</v>
          </cell>
          <cell r="E170">
            <v>37.909999999999997</v>
          </cell>
          <cell r="F170">
            <v>0</v>
          </cell>
        </row>
        <row r="171">
          <cell r="B171" t="str">
            <v>Old Cleeve</v>
          </cell>
          <cell r="C171">
            <v>687.62</v>
          </cell>
          <cell r="E171">
            <v>685.24</v>
          </cell>
          <cell r="F171">
            <v>31850</v>
          </cell>
        </row>
        <row r="172">
          <cell r="B172" t="str">
            <v>Otterford</v>
          </cell>
          <cell r="C172">
            <v>194.15</v>
          </cell>
          <cell r="E172">
            <v>193.48</v>
          </cell>
          <cell r="F172">
            <v>0</v>
          </cell>
        </row>
        <row r="173">
          <cell r="B173" t="str">
            <v>Pitminster</v>
          </cell>
          <cell r="C173">
            <v>498.94</v>
          </cell>
          <cell r="E173">
            <v>495.54</v>
          </cell>
          <cell r="F173">
            <v>9500</v>
          </cell>
        </row>
        <row r="174">
          <cell r="B174" t="str">
            <v>Porlock</v>
          </cell>
          <cell r="C174">
            <v>698.3</v>
          </cell>
          <cell r="E174">
            <v>684.46</v>
          </cell>
          <cell r="F174">
            <v>81687</v>
          </cell>
        </row>
        <row r="175">
          <cell r="B175" t="str">
            <v>Ruishton/Thornfalcon</v>
          </cell>
          <cell r="C175">
            <v>584.38</v>
          </cell>
          <cell r="E175">
            <v>583.78</v>
          </cell>
          <cell r="F175">
            <v>37000</v>
          </cell>
        </row>
        <row r="176">
          <cell r="B176" t="str">
            <v>Sampford Arundel</v>
          </cell>
          <cell r="C176">
            <v>134.72999999999999</v>
          </cell>
          <cell r="E176">
            <v>134.91999999999999</v>
          </cell>
          <cell r="F176">
            <v>7500</v>
          </cell>
        </row>
        <row r="177">
          <cell r="B177" t="str">
            <v>Sampford Brett</v>
          </cell>
          <cell r="C177">
            <v>151.75</v>
          </cell>
          <cell r="E177">
            <v>149.65</v>
          </cell>
          <cell r="F177">
            <v>3700</v>
          </cell>
        </row>
        <row r="178">
          <cell r="B178" t="str">
            <v>Selworthy and Minehead Without</v>
          </cell>
          <cell r="C178">
            <v>234.81</v>
          </cell>
          <cell r="E178">
            <v>231.58</v>
          </cell>
          <cell r="F178">
            <v>12000</v>
          </cell>
        </row>
        <row r="179">
          <cell r="B179" t="str">
            <v>Skilgate</v>
          </cell>
          <cell r="C179">
            <v>50.54</v>
          </cell>
          <cell r="E179">
            <v>51.91</v>
          </cell>
          <cell r="F179">
            <v>0</v>
          </cell>
        </row>
        <row r="180">
          <cell r="B180" t="str">
            <v>Stawley</v>
          </cell>
          <cell r="C180">
            <v>157.47999999999999</v>
          </cell>
          <cell r="E180">
            <v>153.87</v>
          </cell>
          <cell r="F180">
            <v>2969</v>
          </cell>
        </row>
        <row r="181">
          <cell r="B181" t="str">
            <v>Stogumber</v>
          </cell>
          <cell r="C181">
            <v>334.04</v>
          </cell>
          <cell r="E181">
            <v>326.64999999999998</v>
          </cell>
          <cell r="F181">
            <v>21350</v>
          </cell>
        </row>
        <row r="182">
          <cell r="B182" t="str">
            <v>Stogursey</v>
          </cell>
          <cell r="C182">
            <v>515.32000000000005</v>
          </cell>
          <cell r="E182">
            <v>505.81</v>
          </cell>
          <cell r="F182">
            <v>31425</v>
          </cell>
        </row>
        <row r="183">
          <cell r="B183" t="str">
            <v>Stoke St Gregory</v>
          </cell>
          <cell r="C183">
            <v>413.6</v>
          </cell>
          <cell r="E183">
            <v>410.74</v>
          </cell>
          <cell r="F183">
            <v>19550</v>
          </cell>
        </row>
        <row r="184">
          <cell r="B184" t="str">
            <v>Stoke St Mary</v>
          </cell>
          <cell r="C184">
            <v>212.62</v>
          </cell>
          <cell r="E184">
            <v>215.4</v>
          </cell>
          <cell r="F184">
            <v>5500</v>
          </cell>
        </row>
        <row r="185">
          <cell r="B185" t="str">
            <v>Stringston</v>
          </cell>
          <cell r="C185">
            <v>43.6</v>
          </cell>
          <cell r="E185">
            <v>44.81</v>
          </cell>
          <cell r="F185">
            <v>0</v>
          </cell>
        </row>
        <row r="186">
          <cell r="B186" t="str">
            <v>Taunton</v>
          </cell>
          <cell r="C186">
            <v>19728.07</v>
          </cell>
          <cell r="E186">
            <v>19276.13</v>
          </cell>
          <cell r="F186">
            <v>2114000</v>
          </cell>
        </row>
        <row r="187">
          <cell r="B187" t="str">
            <v>Timberscombe</v>
          </cell>
          <cell r="C187">
            <v>160.05000000000001</v>
          </cell>
          <cell r="E187">
            <v>159.61000000000001</v>
          </cell>
          <cell r="F187">
            <v>9795</v>
          </cell>
        </row>
        <row r="188">
          <cell r="B188" t="str">
            <v>Treborough</v>
          </cell>
          <cell r="C188">
            <v>29.83</v>
          </cell>
          <cell r="E188">
            <v>28.96</v>
          </cell>
          <cell r="F188">
            <v>0</v>
          </cell>
        </row>
        <row r="189">
          <cell r="B189" t="str">
            <v>Trull</v>
          </cell>
          <cell r="C189">
            <v>1026.44</v>
          </cell>
          <cell r="E189">
            <v>977.79</v>
          </cell>
          <cell r="F189">
            <v>33000</v>
          </cell>
        </row>
        <row r="190">
          <cell r="B190" t="str">
            <v>Upton</v>
          </cell>
          <cell r="C190">
            <v>78.55</v>
          </cell>
          <cell r="E190">
            <v>79.03</v>
          </cell>
          <cell r="F190">
            <v>300</v>
          </cell>
        </row>
        <row r="191">
          <cell r="B191" t="str">
            <v>Watchet</v>
          </cell>
          <cell r="C191">
            <v>1289.68</v>
          </cell>
          <cell r="E191">
            <v>1253.2</v>
          </cell>
          <cell r="F191">
            <v>192980</v>
          </cell>
        </row>
        <row r="192">
          <cell r="B192" t="str">
            <v>Wellington</v>
          </cell>
          <cell r="C192">
            <v>5685.33</v>
          </cell>
          <cell r="E192">
            <v>5508.96</v>
          </cell>
          <cell r="F192">
            <v>466332</v>
          </cell>
        </row>
        <row r="193">
          <cell r="B193" t="str">
            <v>Wellington Without</v>
          </cell>
          <cell r="C193">
            <v>312.10000000000002</v>
          </cell>
          <cell r="E193">
            <v>309.86</v>
          </cell>
          <cell r="F193">
            <v>8000</v>
          </cell>
        </row>
        <row r="194">
          <cell r="B194" t="str">
            <v>West Bagborough</v>
          </cell>
          <cell r="C194">
            <v>176.72</v>
          </cell>
          <cell r="E194">
            <v>174.79</v>
          </cell>
          <cell r="F194">
            <v>3500</v>
          </cell>
        </row>
        <row r="195">
          <cell r="B195" t="str">
            <v>West Buckland</v>
          </cell>
          <cell r="C195">
            <v>447.61</v>
          </cell>
          <cell r="E195">
            <v>444.04</v>
          </cell>
          <cell r="F195">
            <v>10888</v>
          </cell>
        </row>
        <row r="196">
          <cell r="B196" t="str">
            <v>West Hatch</v>
          </cell>
          <cell r="C196">
            <v>134.57</v>
          </cell>
          <cell r="E196">
            <v>130.94999999999999</v>
          </cell>
          <cell r="F196">
            <v>3350</v>
          </cell>
        </row>
        <row r="197">
          <cell r="B197" t="str">
            <v>West Monkton</v>
          </cell>
          <cell r="C197">
            <v>2204.4</v>
          </cell>
          <cell r="E197">
            <v>2183.16</v>
          </cell>
          <cell r="F197">
            <v>121710</v>
          </cell>
        </row>
        <row r="198">
          <cell r="B198" t="str">
            <v>West Quantoxhead</v>
          </cell>
          <cell r="C198">
            <v>168.46</v>
          </cell>
          <cell r="E198">
            <v>168.81</v>
          </cell>
          <cell r="F198">
            <v>3125</v>
          </cell>
        </row>
        <row r="199">
          <cell r="B199" t="str">
            <v>Williton</v>
          </cell>
          <cell r="C199">
            <v>972.66</v>
          </cell>
          <cell r="E199">
            <v>945.64</v>
          </cell>
          <cell r="F199">
            <v>112000</v>
          </cell>
        </row>
        <row r="200">
          <cell r="B200" t="str">
            <v>Winsford</v>
          </cell>
          <cell r="C200">
            <v>163.75</v>
          </cell>
          <cell r="E200">
            <v>166.5</v>
          </cell>
          <cell r="F200">
            <v>7500</v>
          </cell>
        </row>
        <row r="201">
          <cell r="B201" t="str">
            <v>Withycombe</v>
          </cell>
          <cell r="C201">
            <v>124.35</v>
          </cell>
          <cell r="E201">
            <v>123.55</v>
          </cell>
          <cell r="F201">
            <v>9000</v>
          </cell>
        </row>
        <row r="202">
          <cell r="B202" t="str">
            <v>Withypool and Hawkridge</v>
          </cell>
          <cell r="C202">
            <v>118.72</v>
          </cell>
          <cell r="E202">
            <v>119.88</v>
          </cell>
          <cell r="F202">
            <v>3500</v>
          </cell>
        </row>
        <row r="203">
          <cell r="B203" t="str">
            <v>Wiveliscombe</v>
          </cell>
          <cell r="C203">
            <v>1255.44</v>
          </cell>
          <cell r="E203">
            <v>1195.33</v>
          </cell>
          <cell r="F203">
            <v>54500</v>
          </cell>
        </row>
        <row r="204">
          <cell r="B204" t="str">
            <v>Wootton Courtenay</v>
          </cell>
          <cell r="C204">
            <v>164.65</v>
          </cell>
          <cell r="E204">
            <v>166.36</v>
          </cell>
          <cell r="F204">
            <v>5600</v>
          </cell>
        </row>
        <row r="205">
          <cell r="B205" t="str">
            <v>Abbas and Templecombe</v>
          </cell>
          <cell r="C205">
            <v>604.57000000000005</v>
          </cell>
          <cell r="E205">
            <v>591.79999999999995</v>
          </cell>
          <cell r="F205">
            <v>31705</v>
          </cell>
        </row>
        <row r="206">
          <cell r="B206" t="str">
            <v>Aller</v>
          </cell>
          <cell r="C206">
            <v>170.38</v>
          </cell>
          <cell r="E206">
            <v>170.43</v>
          </cell>
          <cell r="F206">
            <v>11470</v>
          </cell>
        </row>
        <row r="207">
          <cell r="B207" t="str">
            <v>Ansford</v>
          </cell>
          <cell r="C207">
            <v>607.87</v>
          </cell>
          <cell r="E207">
            <v>567.48</v>
          </cell>
          <cell r="F207">
            <v>46432</v>
          </cell>
        </row>
        <row r="208">
          <cell r="B208" t="str">
            <v>Ash</v>
          </cell>
          <cell r="C208">
            <v>278.52</v>
          </cell>
          <cell r="E208">
            <v>272.86</v>
          </cell>
          <cell r="F208">
            <v>43723</v>
          </cell>
        </row>
        <row r="209">
          <cell r="B209" t="str">
            <v xml:space="preserve">Ashill </v>
          </cell>
          <cell r="C209">
            <v>255.26</v>
          </cell>
          <cell r="E209">
            <v>251.94</v>
          </cell>
          <cell r="F209">
            <v>6708</v>
          </cell>
        </row>
        <row r="210">
          <cell r="B210" t="str">
            <v>Babcary</v>
          </cell>
          <cell r="C210">
            <v>123.28</v>
          </cell>
          <cell r="E210">
            <v>120.03</v>
          </cell>
          <cell r="F210">
            <v>4317</v>
          </cell>
        </row>
        <row r="211">
          <cell r="B211" t="str">
            <v>Barrington</v>
          </cell>
          <cell r="C211">
            <v>206.34</v>
          </cell>
          <cell r="E211">
            <v>204.06</v>
          </cell>
          <cell r="F211">
            <v>20171</v>
          </cell>
        </row>
        <row r="212">
          <cell r="B212" t="str">
            <v>Barton St. David</v>
          </cell>
          <cell r="C212">
            <v>241.97</v>
          </cell>
          <cell r="E212">
            <v>237.32</v>
          </cell>
          <cell r="F212">
            <v>10651</v>
          </cell>
        </row>
        <row r="213">
          <cell r="B213" t="str">
            <v>Barwick &amp; Stoford</v>
          </cell>
          <cell r="C213">
            <v>402.9</v>
          </cell>
          <cell r="E213">
            <v>402.89</v>
          </cell>
          <cell r="F213">
            <v>49831</v>
          </cell>
        </row>
        <row r="214">
          <cell r="B214" t="str">
            <v>Beercrocombe</v>
          </cell>
          <cell r="C214">
            <v>65.91</v>
          </cell>
          <cell r="E214">
            <v>66.06</v>
          </cell>
          <cell r="F214">
            <v>1660</v>
          </cell>
        </row>
        <row r="215">
          <cell r="B215" t="str">
            <v>Bratton Seymour</v>
          </cell>
          <cell r="C215">
            <v>55.6</v>
          </cell>
          <cell r="E215">
            <v>54.94</v>
          </cell>
          <cell r="F215">
            <v>0</v>
          </cell>
        </row>
        <row r="216">
          <cell r="B216" t="str">
            <v>Brewham</v>
          </cell>
          <cell r="C216">
            <v>204.49</v>
          </cell>
          <cell r="E216">
            <v>202.44</v>
          </cell>
          <cell r="F216">
            <v>4000</v>
          </cell>
        </row>
        <row r="217">
          <cell r="B217" t="str">
            <v>Broadway</v>
          </cell>
          <cell r="C217">
            <v>362.15</v>
          </cell>
          <cell r="E217">
            <v>356.6</v>
          </cell>
          <cell r="F217">
            <v>10500</v>
          </cell>
        </row>
        <row r="218">
          <cell r="B218" t="str">
            <v>Bruton</v>
          </cell>
          <cell r="C218">
            <v>982.47</v>
          </cell>
          <cell r="E218">
            <v>975.12</v>
          </cell>
          <cell r="F218">
            <v>160616</v>
          </cell>
        </row>
        <row r="219">
          <cell r="B219" t="str">
            <v>Brympton</v>
          </cell>
          <cell r="C219">
            <v>2916.09</v>
          </cell>
          <cell r="E219">
            <v>2822.34</v>
          </cell>
          <cell r="F219">
            <v>74319</v>
          </cell>
        </row>
        <row r="220">
          <cell r="B220" t="str">
            <v>Buckland St. Mary</v>
          </cell>
          <cell r="C220">
            <v>238.07</v>
          </cell>
          <cell r="E220">
            <v>232.43</v>
          </cell>
          <cell r="F220">
            <v>9000</v>
          </cell>
        </row>
        <row r="221">
          <cell r="B221" t="str">
            <v>Alford (Cary Moor)</v>
          </cell>
          <cell r="C221">
            <v>47.12</v>
          </cell>
          <cell r="E221">
            <v>44.78</v>
          </cell>
          <cell r="F221">
            <v>1847</v>
          </cell>
        </row>
        <row r="222">
          <cell r="B222" t="str">
            <v>Lovington (Cary Moor)</v>
          </cell>
          <cell r="C222">
            <v>95.95</v>
          </cell>
          <cell r="E222">
            <v>95.78</v>
          </cell>
          <cell r="F222">
            <v>3950</v>
          </cell>
        </row>
        <row r="223">
          <cell r="B223" t="str">
            <v>North Barrow (Cary Moor)</v>
          </cell>
          <cell r="C223">
            <v>67.86</v>
          </cell>
          <cell r="E223">
            <v>65.11</v>
          </cell>
          <cell r="F223">
            <v>2686</v>
          </cell>
        </row>
        <row r="224">
          <cell r="B224" t="str">
            <v>South Barrow (Cary Moor)</v>
          </cell>
          <cell r="C224">
            <v>78.08</v>
          </cell>
          <cell r="E224">
            <v>76.77</v>
          </cell>
          <cell r="F224">
            <v>3167</v>
          </cell>
        </row>
        <row r="225">
          <cell r="B225" t="str">
            <v>Castle Cary</v>
          </cell>
          <cell r="C225">
            <v>873.24</v>
          </cell>
          <cell r="E225">
            <v>851.11</v>
          </cell>
          <cell r="F225">
            <v>201350</v>
          </cell>
        </row>
        <row r="226">
          <cell r="B226" t="str">
            <v>Chaffcombe</v>
          </cell>
          <cell r="C226">
            <v>110.91</v>
          </cell>
          <cell r="E226">
            <v>103.01</v>
          </cell>
          <cell r="F226">
            <v>3000</v>
          </cell>
        </row>
        <row r="227">
          <cell r="B227" t="str">
            <v>Chard Town</v>
          </cell>
          <cell r="C227">
            <v>4582</v>
          </cell>
          <cell r="E227">
            <v>4479.45</v>
          </cell>
          <cell r="F227">
            <v>775334</v>
          </cell>
        </row>
        <row r="228">
          <cell r="B228" t="str">
            <v>Charlton Horethorne</v>
          </cell>
          <cell r="C228">
            <v>301.94</v>
          </cell>
          <cell r="E228">
            <v>291.73</v>
          </cell>
          <cell r="F228">
            <v>9288</v>
          </cell>
        </row>
        <row r="229">
          <cell r="B229" t="str">
            <v>Charltons (The)</v>
          </cell>
          <cell r="C229">
            <v>434.6</v>
          </cell>
          <cell r="E229">
            <v>438.47</v>
          </cell>
          <cell r="F229">
            <v>24000</v>
          </cell>
        </row>
        <row r="230">
          <cell r="B230" t="str">
            <v>Charlton Musgrove</v>
          </cell>
          <cell r="C230">
            <v>204.19</v>
          </cell>
          <cell r="E230">
            <v>205.14</v>
          </cell>
          <cell r="F230">
            <v>7600</v>
          </cell>
        </row>
        <row r="231">
          <cell r="B231" t="str">
            <v>Chillington</v>
          </cell>
          <cell r="C231">
            <v>58.4</v>
          </cell>
          <cell r="E231">
            <v>58.7</v>
          </cell>
          <cell r="F231">
            <v>160</v>
          </cell>
        </row>
        <row r="232">
          <cell r="B232" t="str">
            <v>Chilthorne Domer</v>
          </cell>
          <cell r="C232">
            <v>200.47</v>
          </cell>
          <cell r="E232">
            <v>200</v>
          </cell>
          <cell r="F232">
            <v>9500</v>
          </cell>
        </row>
        <row r="233">
          <cell r="B233" t="str">
            <v>Chilton Cantelo &amp; Ashington</v>
          </cell>
          <cell r="C233">
            <v>48.32</v>
          </cell>
          <cell r="E233">
            <v>49.3</v>
          </cell>
          <cell r="F233">
            <v>0</v>
          </cell>
        </row>
        <row r="234">
          <cell r="B234" t="str">
            <v>Chiselborough</v>
          </cell>
          <cell r="C234">
            <v>146.71</v>
          </cell>
          <cell r="E234">
            <v>149.79</v>
          </cell>
          <cell r="F234">
            <v>8000</v>
          </cell>
        </row>
        <row r="235">
          <cell r="B235" t="str">
            <v>Closworth</v>
          </cell>
          <cell r="C235">
            <v>92.69</v>
          </cell>
          <cell r="E235">
            <v>92.69</v>
          </cell>
          <cell r="F235">
            <v>0</v>
          </cell>
        </row>
        <row r="236">
          <cell r="B236" t="str">
            <v>Combe St. Nicholas</v>
          </cell>
          <cell r="C236">
            <v>608.96</v>
          </cell>
          <cell r="E236">
            <v>602.13</v>
          </cell>
          <cell r="F236">
            <v>20000</v>
          </cell>
        </row>
        <row r="237">
          <cell r="B237" t="str">
            <v>Compton Dundon</v>
          </cell>
          <cell r="C237">
            <v>328.45</v>
          </cell>
          <cell r="E237">
            <v>328.07</v>
          </cell>
          <cell r="F237">
            <v>42400</v>
          </cell>
        </row>
        <row r="238">
          <cell r="B238" t="str">
            <v>Compton Pauncefoot &amp; Blackford</v>
          </cell>
          <cell r="C238">
            <v>88.28</v>
          </cell>
          <cell r="E238">
            <v>88.05</v>
          </cell>
          <cell r="F238">
            <v>1850</v>
          </cell>
        </row>
        <row r="239">
          <cell r="B239" t="str">
            <v>Corton Denham</v>
          </cell>
          <cell r="C239">
            <v>122.89</v>
          </cell>
          <cell r="E239">
            <v>120.4</v>
          </cell>
          <cell r="F239">
            <v>4850</v>
          </cell>
        </row>
        <row r="240">
          <cell r="B240" t="str">
            <v>Crewkerne Town</v>
          </cell>
          <cell r="C240">
            <v>2546.69</v>
          </cell>
          <cell r="E240">
            <v>2518.38</v>
          </cell>
          <cell r="F240">
            <v>527656</v>
          </cell>
        </row>
        <row r="241">
          <cell r="B241" t="str">
            <v>Cricket St. Thomas</v>
          </cell>
          <cell r="C241">
            <v>40.880000000000003</v>
          </cell>
          <cell r="E241">
            <v>39.81</v>
          </cell>
          <cell r="F241">
            <v>0</v>
          </cell>
        </row>
        <row r="242">
          <cell r="B242" t="str">
            <v>Cucklington</v>
          </cell>
          <cell r="C242">
            <v>97.85</v>
          </cell>
          <cell r="E242">
            <v>97.62</v>
          </cell>
          <cell r="F242">
            <v>2030</v>
          </cell>
        </row>
        <row r="243">
          <cell r="B243" t="str">
            <v>Cudworth</v>
          </cell>
          <cell r="C243">
            <v>29.55</v>
          </cell>
          <cell r="E243">
            <v>30.97</v>
          </cell>
          <cell r="F243">
            <v>0</v>
          </cell>
        </row>
        <row r="244">
          <cell r="B244" t="str">
            <v>Curry Mallet</v>
          </cell>
          <cell r="C244">
            <v>137.6</v>
          </cell>
          <cell r="E244">
            <v>140.56</v>
          </cell>
          <cell r="F244">
            <v>7298</v>
          </cell>
        </row>
        <row r="245">
          <cell r="B245" t="str">
            <v>Curry Rivel</v>
          </cell>
          <cell r="C245">
            <v>989.85</v>
          </cell>
          <cell r="E245">
            <v>977.47</v>
          </cell>
          <cell r="F245">
            <v>61500</v>
          </cell>
        </row>
        <row r="246">
          <cell r="B246" t="str">
            <v>Dinnington</v>
          </cell>
          <cell r="C246">
            <v>31.29</v>
          </cell>
          <cell r="E246">
            <v>29.99</v>
          </cell>
          <cell r="F246">
            <v>0</v>
          </cell>
        </row>
        <row r="247">
          <cell r="B247" t="str">
            <v>Donyatt</v>
          </cell>
          <cell r="C247">
            <v>169.77</v>
          </cell>
          <cell r="E247">
            <v>166.35</v>
          </cell>
          <cell r="F247">
            <v>11600</v>
          </cell>
        </row>
        <row r="248">
          <cell r="B248" t="str">
            <v>Dowlish Wake</v>
          </cell>
          <cell r="C248">
            <v>139.05000000000001</v>
          </cell>
          <cell r="E248">
            <v>136.65</v>
          </cell>
          <cell r="F248">
            <v>4000</v>
          </cell>
        </row>
        <row r="249">
          <cell r="B249" t="str">
            <v>Drayton</v>
          </cell>
          <cell r="C249">
            <v>189.57</v>
          </cell>
          <cell r="E249">
            <v>184.04</v>
          </cell>
          <cell r="F249">
            <v>8785</v>
          </cell>
        </row>
        <row r="250">
          <cell r="B250" t="str">
            <v>East Chinnock</v>
          </cell>
          <cell r="C250">
            <v>229.74</v>
          </cell>
          <cell r="E250">
            <v>227.22</v>
          </cell>
          <cell r="F250">
            <v>11356</v>
          </cell>
        </row>
        <row r="251">
          <cell r="B251" t="str">
            <v>East Coker</v>
          </cell>
          <cell r="C251">
            <v>830.58</v>
          </cell>
          <cell r="E251">
            <v>819.73</v>
          </cell>
          <cell r="F251">
            <v>68325</v>
          </cell>
        </row>
        <row r="252">
          <cell r="B252" t="str">
            <v>Fivehead &amp; Swell</v>
          </cell>
          <cell r="C252">
            <v>277.27999999999997</v>
          </cell>
          <cell r="E252">
            <v>269.3</v>
          </cell>
          <cell r="F252">
            <v>18095</v>
          </cell>
        </row>
        <row r="253">
          <cell r="B253" t="str">
            <v>Hambridge &amp; Westport</v>
          </cell>
          <cell r="C253">
            <v>218.42</v>
          </cell>
          <cell r="E253">
            <v>214.85</v>
          </cell>
          <cell r="F253">
            <v>18150</v>
          </cell>
        </row>
        <row r="254">
          <cell r="B254" t="str">
            <v>Hardington Mandeville</v>
          </cell>
          <cell r="C254">
            <v>288.07</v>
          </cell>
          <cell r="E254">
            <v>284.61</v>
          </cell>
          <cell r="F254">
            <v>14460</v>
          </cell>
        </row>
        <row r="255">
          <cell r="B255" t="str">
            <v>Haselbury Plucknett</v>
          </cell>
          <cell r="C255">
            <v>294.33</v>
          </cell>
          <cell r="E255">
            <v>290.01</v>
          </cell>
          <cell r="F255">
            <v>14875</v>
          </cell>
        </row>
        <row r="256">
          <cell r="B256" t="str">
            <v>Henstridge</v>
          </cell>
          <cell r="C256">
            <v>689.4</v>
          </cell>
          <cell r="E256">
            <v>690.06</v>
          </cell>
          <cell r="F256">
            <v>73447</v>
          </cell>
        </row>
        <row r="257">
          <cell r="B257" t="str">
            <v>High Ham</v>
          </cell>
          <cell r="C257">
            <v>420.18</v>
          </cell>
          <cell r="E257">
            <v>417.11</v>
          </cell>
          <cell r="F257">
            <v>26000</v>
          </cell>
        </row>
        <row r="258">
          <cell r="B258" t="str">
            <v>Hinton St. George</v>
          </cell>
          <cell r="C258">
            <v>235.84</v>
          </cell>
          <cell r="E258">
            <v>233.39</v>
          </cell>
          <cell r="F258">
            <v>19511</v>
          </cell>
        </row>
        <row r="259">
          <cell r="B259" t="str">
            <v>Horsington</v>
          </cell>
          <cell r="C259">
            <v>300.22000000000003</v>
          </cell>
          <cell r="E259">
            <v>297.17</v>
          </cell>
          <cell r="F259">
            <v>12980</v>
          </cell>
        </row>
        <row r="260">
          <cell r="B260" t="str">
            <v>Horton</v>
          </cell>
          <cell r="C260">
            <v>342.45</v>
          </cell>
          <cell r="E260">
            <v>335.83</v>
          </cell>
          <cell r="F260">
            <v>14000</v>
          </cell>
        </row>
        <row r="261">
          <cell r="B261" t="str">
            <v>Huish Episcopi</v>
          </cell>
          <cell r="C261">
            <v>1035.26</v>
          </cell>
          <cell r="E261">
            <v>1022.48</v>
          </cell>
          <cell r="F261">
            <v>73325</v>
          </cell>
        </row>
        <row r="262">
          <cell r="B262" t="str">
            <v>Ilchester</v>
          </cell>
          <cell r="C262">
            <v>752.15</v>
          </cell>
          <cell r="E262">
            <v>695.4</v>
          </cell>
          <cell r="F262">
            <v>31900</v>
          </cell>
        </row>
        <row r="263">
          <cell r="B263" t="str">
            <v>Ilminster Town</v>
          </cell>
          <cell r="C263">
            <v>2123.77</v>
          </cell>
          <cell r="E263">
            <v>2090.86</v>
          </cell>
          <cell r="F263">
            <v>379231</v>
          </cell>
        </row>
        <row r="264">
          <cell r="B264" t="str">
            <v>Ilton</v>
          </cell>
          <cell r="C264">
            <v>341.55</v>
          </cell>
          <cell r="E264">
            <v>344.59</v>
          </cell>
          <cell r="F264">
            <v>26000</v>
          </cell>
        </row>
        <row r="265">
          <cell r="B265" t="str">
            <v>Isle Abbotts</v>
          </cell>
          <cell r="C265">
            <v>89.67</v>
          </cell>
          <cell r="E265">
            <v>89.21</v>
          </cell>
          <cell r="F265">
            <v>6000</v>
          </cell>
        </row>
        <row r="266">
          <cell r="B266" t="str">
            <v>Isle Brewers</v>
          </cell>
          <cell r="C266">
            <v>65.92</v>
          </cell>
          <cell r="E266">
            <v>65.040000000000006</v>
          </cell>
          <cell r="F266">
            <v>0</v>
          </cell>
        </row>
        <row r="267">
          <cell r="B267" t="str">
            <v>Keinton Mandeville</v>
          </cell>
          <cell r="C267">
            <v>497.78</v>
          </cell>
          <cell r="E267">
            <v>493.08</v>
          </cell>
          <cell r="F267">
            <v>20280</v>
          </cell>
        </row>
        <row r="268">
          <cell r="B268" t="str">
            <v>Kingsbury Episcopi</v>
          </cell>
          <cell r="C268">
            <v>585.77</v>
          </cell>
          <cell r="E268">
            <v>582.15</v>
          </cell>
          <cell r="F268">
            <v>44000</v>
          </cell>
        </row>
        <row r="269">
          <cell r="B269" t="str">
            <v>Kingsdon</v>
          </cell>
          <cell r="C269">
            <v>188.74</v>
          </cell>
          <cell r="E269">
            <v>179.83</v>
          </cell>
          <cell r="F269">
            <v>21000</v>
          </cell>
        </row>
        <row r="270">
          <cell r="B270" t="str">
            <v>Kingstone</v>
          </cell>
          <cell r="C270">
            <v>57</v>
          </cell>
          <cell r="E270">
            <v>55.26</v>
          </cell>
          <cell r="F270">
            <v>0</v>
          </cell>
        </row>
        <row r="271">
          <cell r="B271" t="str">
            <v>Kingweston</v>
          </cell>
          <cell r="C271">
            <v>29.83</v>
          </cell>
          <cell r="E271">
            <v>30.4</v>
          </cell>
          <cell r="F271">
            <v>1000</v>
          </cell>
        </row>
        <row r="272">
          <cell r="B272" t="str">
            <v>Knowle St. Giles</v>
          </cell>
          <cell r="C272">
            <v>82.76</v>
          </cell>
          <cell r="E272">
            <v>81.88</v>
          </cell>
          <cell r="F272">
            <v>1450</v>
          </cell>
        </row>
        <row r="273">
          <cell r="B273" t="str">
            <v>Langport</v>
          </cell>
          <cell r="C273">
            <v>337.09</v>
          </cell>
          <cell r="E273">
            <v>330.06</v>
          </cell>
          <cell r="F273">
            <v>107285</v>
          </cell>
        </row>
        <row r="274">
          <cell r="B274" t="str">
            <v>Long Load</v>
          </cell>
          <cell r="C274">
            <v>145.94999999999999</v>
          </cell>
          <cell r="E274">
            <v>142.24</v>
          </cell>
          <cell r="F274">
            <v>9544</v>
          </cell>
        </row>
        <row r="275">
          <cell r="B275" t="str">
            <v>Long Sutton</v>
          </cell>
          <cell r="C275">
            <v>398.73</v>
          </cell>
          <cell r="E275">
            <v>394.98</v>
          </cell>
          <cell r="F275">
            <v>28795</v>
          </cell>
        </row>
        <row r="276">
          <cell r="B276" t="str">
            <v>Lopen</v>
          </cell>
          <cell r="C276">
            <v>116.27</v>
          </cell>
          <cell r="E276">
            <v>116.87</v>
          </cell>
          <cell r="F276">
            <v>7265</v>
          </cell>
        </row>
        <row r="277">
          <cell r="B277" t="str">
            <v>Marston Magna</v>
          </cell>
          <cell r="C277">
            <v>205.78</v>
          </cell>
          <cell r="E277">
            <v>203.46</v>
          </cell>
          <cell r="F277">
            <v>9765</v>
          </cell>
        </row>
        <row r="278">
          <cell r="B278" t="str">
            <v>Martock</v>
          </cell>
          <cell r="C278">
            <v>1767.92</v>
          </cell>
          <cell r="E278">
            <v>1739.3</v>
          </cell>
          <cell r="F278">
            <v>432057</v>
          </cell>
        </row>
        <row r="279">
          <cell r="B279" t="str">
            <v>Merriott</v>
          </cell>
          <cell r="C279">
            <v>773.33</v>
          </cell>
          <cell r="E279">
            <v>749.59</v>
          </cell>
          <cell r="F279">
            <v>48000</v>
          </cell>
        </row>
        <row r="280">
          <cell r="B280" t="str">
            <v>Milborne Port</v>
          </cell>
          <cell r="C280">
            <v>1198.29</v>
          </cell>
          <cell r="E280">
            <v>1176.96</v>
          </cell>
          <cell r="F280">
            <v>132705</v>
          </cell>
        </row>
        <row r="281">
          <cell r="B281" t="str">
            <v>Misterton</v>
          </cell>
          <cell r="C281">
            <v>393.08</v>
          </cell>
          <cell r="E281">
            <v>391.86</v>
          </cell>
          <cell r="F281">
            <v>23660</v>
          </cell>
        </row>
        <row r="282">
          <cell r="B282" t="str">
            <v>Montacute</v>
          </cell>
          <cell r="C282">
            <v>258.97000000000003</v>
          </cell>
          <cell r="E282">
            <v>256.33</v>
          </cell>
          <cell r="F282">
            <v>35000</v>
          </cell>
        </row>
        <row r="283">
          <cell r="B283" t="str">
            <v>Muchelney</v>
          </cell>
          <cell r="C283">
            <v>86.65</v>
          </cell>
          <cell r="E283">
            <v>86.38</v>
          </cell>
          <cell r="F283">
            <v>0</v>
          </cell>
        </row>
        <row r="284">
          <cell r="B284" t="str">
            <v>Mudford</v>
          </cell>
          <cell r="C284">
            <v>286.47000000000003</v>
          </cell>
          <cell r="E284">
            <v>287.29000000000002</v>
          </cell>
          <cell r="F284">
            <v>46705</v>
          </cell>
        </row>
        <row r="285">
          <cell r="B285" t="str">
            <v>North Cadbury</v>
          </cell>
          <cell r="C285">
            <v>462.16</v>
          </cell>
          <cell r="E285">
            <v>453.06</v>
          </cell>
          <cell r="F285">
            <v>15584</v>
          </cell>
        </row>
        <row r="286">
          <cell r="B286" t="str">
            <v>Yarlington (North Cadbury)</v>
          </cell>
          <cell r="C286">
            <v>65.58</v>
          </cell>
          <cell r="E286">
            <v>64.42</v>
          </cell>
          <cell r="F286">
            <v>2216</v>
          </cell>
        </row>
        <row r="287">
          <cell r="B287" t="str">
            <v>North Perrott</v>
          </cell>
          <cell r="C287">
            <v>128.41</v>
          </cell>
          <cell r="E287">
            <v>126.86</v>
          </cell>
          <cell r="F287">
            <v>6160</v>
          </cell>
        </row>
        <row r="288">
          <cell r="B288" t="str">
            <v>Holton (North Vale)</v>
          </cell>
          <cell r="C288">
            <v>124.96</v>
          </cell>
          <cell r="E288">
            <v>124.61</v>
          </cell>
          <cell r="F288">
            <v>3178</v>
          </cell>
        </row>
        <row r="289">
          <cell r="B289" t="str">
            <v>Maperton (North Vale)</v>
          </cell>
          <cell r="C289">
            <v>63.36</v>
          </cell>
          <cell r="E289">
            <v>61.51</v>
          </cell>
          <cell r="F289">
            <v>1489</v>
          </cell>
        </row>
        <row r="290">
          <cell r="B290" t="str">
            <v>North Cheriton (North Vale)</v>
          </cell>
          <cell r="C290">
            <v>105.2</v>
          </cell>
          <cell r="E290">
            <v>105.7</v>
          </cell>
          <cell r="F290">
            <v>4333</v>
          </cell>
        </row>
        <row r="291">
          <cell r="B291" t="str">
            <v>Norton sub Hamdon</v>
          </cell>
          <cell r="C291">
            <v>326.3</v>
          </cell>
          <cell r="E291">
            <v>325.27</v>
          </cell>
          <cell r="F291">
            <v>27450</v>
          </cell>
        </row>
        <row r="292">
          <cell r="B292" t="str">
            <v>Odcombe</v>
          </cell>
          <cell r="C292">
            <v>297.33999999999997</v>
          </cell>
          <cell r="E292">
            <v>291.67</v>
          </cell>
          <cell r="F292">
            <v>21708</v>
          </cell>
        </row>
        <row r="293">
          <cell r="B293" t="str">
            <v>Pen Selwood</v>
          </cell>
          <cell r="C293">
            <v>174.14</v>
          </cell>
          <cell r="E293">
            <v>163.38999999999999</v>
          </cell>
          <cell r="F293">
            <v>6202</v>
          </cell>
        </row>
        <row r="294">
          <cell r="B294" t="str">
            <v>Pitcombe</v>
          </cell>
          <cell r="C294">
            <v>202.12</v>
          </cell>
          <cell r="E294">
            <v>190.38</v>
          </cell>
          <cell r="F294">
            <v>7291</v>
          </cell>
        </row>
        <row r="295">
          <cell r="B295" t="str">
            <v>Pitney</v>
          </cell>
          <cell r="C295">
            <v>183.95</v>
          </cell>
          <cell r="E295">
            <v>184.92</v>
          </cell>
          <cell r="F295">
            <v>4300</v>
          </cell>
        </row>
        <row r="296">
          <cell r="B296" t="str">
            <v>Puckington</v>
          </cell>
          <cell r="C296">
            <v>53.92</v>
          </cell>
          <cell r="E296">
            <v>52.92</v>
          </cell>
          <cell r="F296">
            <v>0</v>
          </cell>
        </row>
        <row r="297">
          <cell r="B297" t="str">
            <v>Queen Camel</v>
          </cell>
          <cell r="C297">
            <v>346.87</v>
          </cell>
          <cell r="E297">
            <v>340.31</v>
          </cell>
          <cell r="F297">
            <v>20000</v>
          </cell>
        </row>
        <row r="298">
          <cell r="B298" t="str">
            <v>Rimpton</v>
          </cell>
          <cell r="C298">
            <v>117.57</v>
          </cell>
          <cell r="E298">
            <v>118.09</v>
          </cell>
          <cell r="F298">
            <v>6760</v>
          </cell>
        </row>
        <row r="299">
          <cell r="B299" t="str">
            <v>Seavington St. Mary</v>
          </cell>
          <cell r="C299">
            <v>174.64</v>
          </cell>
          <cell r="E299">
            <v>172.95</v>
          </cell>
          <cell r="F299">
            <v>16735</v>
          </cell>
        </row>
        <row r="300">
          <cell r="B300" t="str">
            <v>Seavington St. Michael</v>
          </cell>
          <cell r="C300">
            <v>60.01</v>
          </cell>
          <cell r="E300">
            <v>59.58</v>
          </cell>
          <cell r="F300">
            <v>5765</v>
          </cell>
        </row>
        <row r="301">
          <cell r="B301" t="str">
            <v>Shepton Beauchamp</v>
          </cell>
          <cell r="C301">
            <v>304.74</v>
          </cell>
          <cell r="E301">
            <v>304.83</v>
          </cell>
          <cell r="F301">
            <v>28500</v>
          </cell>
        </row>
        <row r="302">
          <cell r="B302" t="str">
            <v>Shepton Montague</v>
          </cell>
          <cell r="C302">
            <v>96.83</v>
          </cell>
          <cell r="E302">
            <v>98.85</v>
          </cell>
          <cell r="F302">
            <v>3000</v>
          </cell>
        </row>
        <row r="303">
          <cell r="B303" t="str">
            <v>Somerton</v>
          </cell>
          <cell r="C303">
            <v>2140.0300000000002</v>
          </cell>
          <cell r="E303">
            <v>2109.5300000000002</v>
          </cell>
          <cell r="F303">
            <v>549902</v>
          </cell>
        </row>
        <row r="304">
          <cell r="B304" t="str">
            <v xml:space="preserve">South Cadbury and Sutton Montis </v>
          </cell>
          <cell r="C304">
            <v>166.05</v>
          </cell>
          <cell r="E304">
            <v>164.41</v>
          </cell>
          <cell r="F304">
            <v>6000</v>
          </cell>
        </row>
        <row r="305">
          <cell r="B305" t="str">
            <v>South Petherton</v>
          </cell>
          <cell r="C305">
            <v>1552.18</v>
          </cell>
          <cell r="E305">
            <v>1518.69</v>
          </cell>
          <cell r="F305">
            <v>241500</v>
          </cell>
        </row>
        <row r="306">
          <cell r="B306" t="str">
            <v>Sparkford</v>
          </cell>
          <cell r="C306">
            <v>364.41</v>
          </cell>
          <cell r="E306">
            <v>353.05</v>
          </cell>
          <cell r="F306">
            <v>11200</v>
          </cell>
        </row>
        <row r="307">
          <cell r="B307" t="str">
            <v>Stocklinch</v>
          </cell>
          <cell r="C307">
            <v>61</v>
          </cell>
          <cell r="E307">
            <v>60.96</v>
          </cell>
          <cell r="F307">
            <v>3000</v>
          </cell>
        </row>
        <row r="308">
          <cell r="B308" t="str">
            <v>Stoke sub Hamdon</v>
          </cell>
          <cell r="C308">
            <v>766.88</v>
          </cell>
          <cell r="E308">
            <v>740.75</v>
          </cell>
          <cell r="F308">
            <v>85063</v>
          </cell>
        </row>
        <row r="309">
          <cell r="B309" t="str">
            <v>Stoke Trister &amp; Bayford</v>
          </cell>
          <cell r="C309">
            <v>169.9</v>
          </cell>
          <cell r="E309">
            <v>170.25</v>
          </cell>
          <cell r="F309">
            <v>10000</v>
          </cell>
        </row>
        <row r="310">
          <cell r="B310" t="str">
            <v>Tatworth and Forton</v>
          </cell>
          <cell r="C310">
            <v>1009.42</v>
          </cell>
          <cell r="E310">
            <v>998.12</v>
          </cell>
          <cell r="F310">
            <v>49800</v>
          </cell>
        </row>
        <row r="311">
          <cell r="B311" t="str">
            <v>Tintinhull</v>
          </cell>
          <cell r="C311">
            <v>359.45</v>
          </cell>
          <cell r="E311">
            <v>357.9</v>
          </cell>
          <cell r="F311">
            <v>45000</v>
          </cell>
        </row>
        <row r="312">
          <cell r="B312" t="str">
            <v>Wambrook</v>
          </cell>
          <cell r="C312">
            <v>95.48</v>
          </cell>
          <cell r="E312">
            <v>93.1</v>
          </cell>
          <cell r="F312">
            <v>0</v>
          </cell>
        </row>
        <row r="313">
          <cell r="B313" t="str">
            <v>Wayford</v>
          </cell>
          <cell r="C313">
            <v>53.79</v>
          </cell>
          <cell r="E313">
            <v>51.47</v>
          </cell>
          <cell r="F313">
            <v>3400</v>
          </cell>
        </row>
        <row r="314">
          <cell r="B314" t="str">
            <v>West Camel</v>
          </cell>
          <cell r="C314">
            <v>187.01</v>
          </cell>
          <cell r="E314">
            <v>188.29</v>
          </cell>
          <cell r="F314">
            <v>11297</v>
          </cell>
        </row>
        <row r="315">
          <cell r="B315" t="str">
            <v>West &amp; Middle Chinnock</v>
          </cell>
          <cell r="C315">
            <v>249.84</v>
          </cell>
          <cell r="E315">
            <v>248</v>
          </cell>
          <cell r="F315">
            <v>16500</v>
          </cell>
        </row>
        <row r="316">
          <cell r="B316" t="str">
            <v>West Coker</v>
          </cell>
          <cell r="C316">
            <v>888.2</v>
          </cell>
          <cell r="E316">
            <v>870.05</v>
          </cell>
          <cell r="F316">
            <v>62000</v>
          </cell>
        </row>
        <row r="317">
          <cell r="B317" t="str">
            <v>West Crewkerne</v>
          </cell>
          <cell r="C317">
            <v>225.36</v>
          </cell>
          <cell r="E317">
            <v>222.56</v>
          </cell>
          <cell r="F317">
            <v>6571</v>
          </cell>
        </row>
        <row r="318">
          <cell r="B318" t="str">
            <v>Whitelackington</v>
          </cell>
          <cell r="C318">
            <v>78.400000000000006</v>
          </cell>
          <cell r="E318">
            <v>74.400000000000006</v>
          </cell>
          <cell r="F318">
            <v>520</v>
          </cell>
        </row>
        <row r="319">
          <cell r="B319" t="str">
            <v>Whitestaunton</v>
          </cell>
          <cell r="C319">
            <v>117.96</v>
          </cell>
          <cell r="E319">
            <v>117.9</v>
          </cell>
          <cell r="F319">
            <v>0</v>
          </cell>
        </row>
        <row r="320">
          <cell r="B320" t="str">
            <v>Wincanton Town</v>
          </cell>
          <cell r="C320">
            <v>2259.9700000000003</v>
          </cell>
          <cell r="E320">
            <v>2219.46</v>
          </cell>
          <cell r="F320">
            <v>406294</v>
          </cell>
        </row>
        <row r="321">
          <cell r="B321" t="str">
            <v>Winsham</v>
          </cell>
          <cell r="C321">
            <v>306.07</v>
          </cell>
          <cell r="E321">
            <v>304.25</v>
          </cell>
          <cell r="F321">
            <v>23042</v>
          </cell>
        </row>
        <row r="322">
          <cell r="B322" t="str">
            <v xml:space="preserve">Yeovil Town </v>
          </cell>
          <cell r="C322">
            <v>9199.49</v>
          </cell>
          <cell r="E322">
            <v>9203.5499999999993</v>
          </cell>
          <cell r="F322">
            <v>1335693</v>
          </cell>
        </row>
        <row r="323">
          <cell r="B323" t="str">
            <v>Yeovil Without</v>
          </cell>
          <cell r="C323">
            <v>3356.58</v>
          </cell>
          <cell r="E323">
            <v>3135.83</v>
          </cell>
          <cell r="F323">
            <v>132934</v>
          </cell>
        </row>
        <row r="324">
          <cell r="B324" t="str">
            <v>Yeovilton &amp; District</v>
          </cell>
          <cell r="C324">
            <v>279.72000000000003</v>
          </cell>
          <cell r="E324">
            <v>265.87</v>
          </cell>
          <cell r="F324">
            <v>6251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toketristerpc@gmail.com" TargetMode="External"/><Relationship Id="rId2" Type="http://schemas.openxmlformats.org/officeDocument/2006/relationships/hyperlink" Target="mailto:stoketristerpc@gmail.com" TargetMode="External"/><Relationship Id="rId1" Type="http://schemas.openxmlformats.org/officeDocument/2006/relationships/hyperlink" Target="mailto:parish.precepts@somerset.gov.uk"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00E1-4C61-4B17-8816-B2700574655B}">
  <sheetPr>
    <pageSetUpPr fitToPage="1"/>
  </sheetPr>
  <dimension ref="A1:N37"/>
  <sheetViews>
    <sheetView workbookViewId="0">
      <pane xSplit="8" ySplit="4" topLeftCell="L31" activePane="bottomRight" state="frozen"/>
      <selection pane="topRight" activeCell="I1" sqref="I1"/>
      <selection pane="bottomLeft" activeCell="A5" sqref="A5"/>
      <selection pane="bottomRight" activeCell="L23" sqref="L23"/>
    </sheetView>
  </sheetViews>
  <sheetFormatPr defaultRowHeight="18" x14ac:dyDescent="0.25"/>
  <cols>
    <col min="1" max="1" width="21.42578125" style="53" customWidth="1"/>
    <col min="2" max="2" width="13.42578125" style="53" customWidth="1"/>
    <col min="3" max="3" width="9.42578125" style="87" customWidth="1"/>
    <col min="4" max="4" width="17.7109375" style="53" customWidth="1"/>
    <col min="5" max="5" width="10.7109375" style="87" customWidth="1"/>
    <col min="6" max="6" width="4.140625" style="86" customWidth="1"/>
    <col min="7" max="7" width="31.28515625" style="29" customWidth="1"/>
    <col min="8" max="8" width="19.140625" style="57" customWidth="1"/>
    <col min="9" max="9" width="16.140625" style="37" hidden="1" customWidth="1"/>
    <col min="10" max="10" width="18.85546875" style="37" hidden="1" customWidth="1"/>
    <col min="11" max="11" width="18.42578125" style="37" hidden="1" customWidth="1"/>
    <col min="12" max="12" width="16.140625" style="37" bestFit="1" customWidth="1"/>
    <col min="13" max="13" width="18.42578125" style="47" bestFit="1" customWidth="1"/>
    <col min="14" max="14" width="19.7109375" style="47" customWidth="1"/>
    <col min="260" max="260" width="41.28515625" bestFit="1" customWidth="1"/>
    <col min="261" max="261" width="13.7109375" bestFit="1" customWidth="1"/>
    <col min="262" max="262" width="15.28515625" bestFit="1" customWidth="1"/>
    <col min="263" max="263" width="15.85546875" bestFit="1" customWidth="1"/>
    <col min="264" max="264" width="14.42578125" bestFit="1" customWidth="1"/>
    <col min="516" max="516" width="41.28515625" bestFit="1" customWidth="1"/>
    <col min="517" max="517" width="13.7109375" bestFit="1" customWidth="1"/>
    <col min="518" max="518" width="15.28515625" bestFit="1" customWidth="1"/>
    <col min="519" max="519" width="15.85546875" bestFit="1" customWidth="1"/>
    <col min="520" max="520" width="14.42578125" bestFit="1" customWidth="1"/>
    <col min="772" max="772" width="41.28515625" bestFit="1" customWidth="1"/>
    <col min="773" max="773" width="13.7109375" bestFit="1" customWidth="1"/>
    <col min="774" max="774" width="15.28515625" bestFit="1" customWidth="1"/>
    <col min="775" max="775" width="15.85546875" bestFit="1" customWidth="1"/>
    <col min="776" max="776" width="14.42578125" bestFit="1" customWidth="1"/>
    <col min="1028" max="1028" width="41.28515625" bestFit="1" customWidth="1"/>
    <col min="1029" max="1029" width="13.7109375" bestFit="1" customWidth="1"/>
    <col min="1030" max="1030" width="15.28515625" bestFit="1" customWidth="1"/>
    <col min="1031" max="1031" width="15.85546875" bestFit="1" customWidth="1"/>
    <col min="1032" max="1032" width="14.42578125" bestFit="1" customWidth="1"/>
    <col min="1284" max="1284" width="41.28515625" bestFit="1" customWidth="1"/>
    <col min="1285" max="1285" width="13.7109375" bestFit="1" customWidth="1"/>
    <col min="1286" max="1286" width="15.28515625" bestFit="1" customWidth="1"/>
    <col min="1287" max="1287" width="15.85546875" bestFit="1" customWidth="1"/>
    <col min="1288" max="1288" width="14.42578125" bestFit="1" customWidth="1"/>
    <col min="1540" max="1540" width="41.28515625" bestFit="1" customWidth="1"/>
    <col min="1541" max="1541" width="13.7109375" bestFit="1" customWidth="1"/>
    <col min="1542" max="1542" width="15.28515625" bestFit="1" customWidth="1"/>
    <col min="1543" max="1543" width="15.85546875" bestFit="1" customWidth="1"/>
    <col min="1544" max="1544" width="14.42578125" bestFit="1" customWidth="1"/>
    <col min="1796" max="1796" width="41.28515625" bestFit="1" customWidth="1"/>
    <col min="1797" max="1797" width="13.7109375" bestFit="1" customWidth="1"/>
    <col min="1798" max="1798" width="15.28515625" bestFit="1" customWidth="1"/>
    <col min="1799" max="1799" width="15.85546875" bestFit="1" customWidth="1"/>
    <col min="1800" max="1800" width="14.42578125" bestFit="1" customWidth="1"/>
    <col min="2052" max="2052" width="41.28515625" bestFit="1" customWidth="1"/>
    <col min="2053" max="2053" width="13.7109375" bestFit="1" customWidth="1"/>
    <col min="2054" max="2054" width="15.28515625" bestFit="1" customWidth="1"/>
    <col min="2055" max="2055" width="15.85546875" bestFit="1" customWidth="1"/>
    <col min="2056" max="2056" width="14.42578125" bestFit="1" customWidth="1"/>
    <col min="2308" max="2308" width="41.28515625" bestFit="1" customWidth="1"/>
    <col min="2309" max="2309" width="13.7109375" bestFit="1" customWidth="1"/>
    <col min="2310" max="2310" width="15.28515625" bestFit="1" customWidth="1"/>
    <col min="2311" max="2311" width="15.85546875" bestFit="1" customWidth="1"/>
    <col min="2312" max="2312" width="14.42578125" bestFit="1" customWidth="1"/>
    <col min="2564" max="2564" width="41.28515625" bestFit="1" customWidth="1"/>
    <col min="2565" max="2565" width="13.7109375" bestFit="1" customWidth="1"/>
    <col min="2566" max="2566" width="15.28515625" bestFit="1" customWidth="1"/>
    <col min="2567" max="2567" width="15.85546875" bestFit="1" customWidth="1"/>
    <col min="2568" max="2568" width="14.42578125" bestFit="1" customWidth="1"/>
    <col min="2820" max="2820" width="41.28515625" bestFit="1" customWidth="1"/>
    <col min="2821" max="2821" width="13.7109375" bestFit="1" customWidth="1"/>
    <col min="2822" max="2822" width="15.28515625" bestFit="1" customWidth="1"/>
    <col min="2823" max="2823" width="15.85546875" bestFit="1" customWidth="1"/>
    <col min="2824" max="2824" width="14.42578125" bestFit="1" customWidth="1"/>
    <col min="3076" max="3076" width="41.28515625" bestFit="1" customWidth="1"/>
    <col min="3077" max="3077" width="13.7109375" bestFit="1" customWidth="1"/>
    <col min="3078" max="3078" width="15.28515625" bestFit="1" customWidth="1"/>
    <col min="3079" max="3079" width="15.85546875" bestFit="1" customWidth="1"/>
    <col min="3080" max="3080" width="14.42578125" bestFit="1" customWidth="1"/>
    <col min="3332" max="3332" width="41.28515625" bestFit="1" customWidth="1"/>
    <col min="3333" max="3333" width="13.7109375" bestFit="1" customWidth="1"/>
    <col min="3334" max="3334" width="15.28515625" bestFit="1" customWidth="1"/>
    <col min="3335" max="3335" width="15.85546875" bestFit="1" customWidth="1"/>
    <col min="3336" max="3336" width="14.42578125" bestFit="1" customWidth="1"/>
    <col min="3588" max="3588" width="41.28515625" bestFit="1" customWidth="1"/>
    <col min="3589" max="3589" width="13.7109375" bestFit="1" customWidth="1"/>
    <col min="3590" max="3590" width="15.28515625" bestFit="1" customWidth="1"/>
    <col min="3591" max="3591" width="15.85546875" bestFit="1" customWidth="1"/>
    <col min="3592" max="3592" width="14.42578125" bestFit="1" customWidth="1"/>
    <col min="3844" max="3844" width="41.28515625" bestFit="1" customWidth="1"/>
    <col min="3845" max="3845" width="13.7109375" bestFit="1" customWidth="1"/>
    <col min="3846" max="3846" width="15.28515625" bestFit="1" customWidth="1"/>
    <col min="3847" max="3847" width="15.85546875" bestFit="1" customWidth="1"/>
    <col min="3848" max="3848" width="14.42578125" bestFit="1" customWidth="1"/>
    <col min="4100" max="4100" width="41.28515625" bestFit="1" customWidth="1"/>
    <col min="4101" max="4101" width="13.7109375" bestFit="1" customWidth="1"/>
    <col min="4102" max="4102" width="15.28515625" bestFit="1" customWidth="1"/>
    <col min="4103" max="4103" width="15.85546875" bestFit="1" customWidth="1"/>
    <col min="4104" max="4104" width="14.42578125" bestFit="1" customWidth="1"/>
    <col min="4356" max="4356" width="41.28515625" bestFit="1" customWidth="1"/>
    <col min="4357" max="4357" width="13.7109375" bestFit="1" customWidth="1"/>
    <col min="4358" max="4358" width="15.28515625" bestFit="1" customWidth="1"/>
    <col min="4359" max="4359" width="15.85546875" bestFit="1" customWidth="1"/>
    <col min="4360" max="4360" width="14.42578125" bestFit="1" customWidth="1"/>
    <col min="4612" max="4612" width="41.28515625" bestFit="1" customWidth="1"/>
    <col min="4613" max="4613" width="13.7109375" bestFit="1" customWidth="1"/>
    <col min="4614" max="4614" width="15.28515625" bestFit="1" customWidth="1"/>
    <col min="4615" max="4615" width="15.85546875" bestFit="1" customWidth="1"/>
    <col min="4616" max="4616" width="14.42578125" bestFit="1" customWidth="1"/>
    <col min="4868" max="4868" width="41.28515625" bestFit="1" customWidth="1"/>
    <col min="4869" max="4869" width="13.7109375" bestFit="1" customWidth="1"/>
    <col min="4870" max="4870" width="15.28515625" bestFit="1" customWidth="1"/>
    <col min="4871" max="4871" width="15.85546875" bestFit="1" customWidth="1"/>
    <col min="4872" max="4872" width="14.42578125" bestFit="1" customWidth="1"/>
    <col min="5124" max="5124" width="41.28515625" bestFit="1" customWidth="1"/>
    <col min="5125" max="5125" width="13.7109375" bestFit="1" customWidth="1"/>
    <col min="5126" max="5126" width="15.28515625" bestFit="1" customWidth="1"/>
    <col min="5127" max="5127" width="15.85546875" bestFit="1" customWidth="1"/>
    <col min="5128" max="5128" width="14.42578125" bestFit="1" customWidth="1"/>
    <col min="5380" max="5380" width="41.28515625" bestFit="1" customWidth="1"/>
    <col min="5381" max="5381" width="13.7109375" bestFit="1" customWidth="1"/>
    <col min="5382" max="5382" width="15.28515625" bestFit="1" customWidth="1"/>
    <col min="5383" max="5383" width="15.85546875" bestFit="1" customWidth="1"/>
    <col min="5384" max="5384" width="14.42578125" bestFit="1" customWidth="1"/>
    <col min="5636" max="5636" width="41.28515625" bestFit="1" customWidth="1"/>
    <col min="5637" max="5637" width="13.7109375" bestFit="1" customWidth="1"/>
    <col min="5638" max="5638" width="15.28515625" bestFit="1" customWidth="1"/>
    <col min="5639" max="5639" width="15.85546875" bestFit="1" customWidth="1"/>
    <col min="5640" max="5640" width="14.42578125" bestFit="1" customWidth="1"/>
    <col min="5892" max="5892" width="41.28515625" bestFit="1" customWidth="1"/>
    <col min="5893" max="5893" width="13.7109375" bestFit="1" customWidth="1"/>
    <col min="5894" max="5894" width="15.28515625" bestFit="1" customWidth="1"/>
    <col min="5895" max="5895" width="15.85546875" bestFit="1" customWidth="1"/>
    <col min="5896" max="5896" width="14.42578125" bestFit="1" customWidth="1"/>
    <col min="6148" max="6148" width="41.28515625" bestFit="1" customWidth="1"/>
    <col min="6149" max="6149" width="13.7109375" bestFit="1" customWidth="1"/>
    <col min="6150" max="6150" width="15.28515625" bestFit="1" customWidth="1"/>
    <col min="6151" max="6151" width="15.85546875" bestFit="1" customWidth="1"/>
    <col min="6152" max="6152" width="14.42578125" bestFit="1" customWidth="1"/>
    <col min="6404" max="6404" width="41.28515625" bestFit="1" customWidth="1"/>
    <col min="6405" max="6405" width="13.7109375" bestFit="1" customWidth="1"/>
    <col min="6406" max="6406" width="15.28515625" bestFit="1" customWidth="1"/>
    <col min="6407" max="6407" width="15.85546875" bestFit="1" customWidth="1"/>
    <col min="6408" max="6408" width="14.42578125" bestFit="1" customWidth="1"/>
    <col min="6660" max="6660" width="41.28515625" bestFit="1" customWidth="1"/>
    <col min="6661" max="6661" width="13.7109375" bestFit="1" customWidth="1"/>
    <col min="6662" max="6662" width="15.28515625" bestFit="1" customWidth="1"/>
    <col min="6663" max="6663" width="15.85546875" bestFit="1" customWidth="1"/>
    <col min="6664" max="6664" width="14.42578125" bestFit="1" customWidth="1"/>
    <col min="6916" max="6916" width="41.28515625" bestFit="1" customWidth="1"/>
    <col min="6917" max="6917" width="13.7109375" bestFit="1" customWidth="1"/>
    <col min="6918" max="6918" width="15.28515625" bestFit="1" customWidth="1"/>
    <col min="6919" max="6919" width="15.85546875" bestFit="1" customWidth="1"/>
    <col min="6920" max="6920" width="14.42578125" bestFit="1" customWidth="1"/>
    <col min="7172" max="7172" width="41.28515625" bestFit="1" customWidth="1"/>
    <col min="7173" max="7173" width="13.7109375" bestFit="1" customWidth="1"/>
    <col min="7174" max="7174" width="15.28515625" bestFit="1" customWidth="1"/>
    <col min="7175" max="7175" width="15.85546875" bestFit="1" customWidth="1"/>
    <col min="7176" max="7176" width="14.42578125" bestFit="1" customWidth="1"/>
    <col min="7428" max="7428" width="41.28515625" bestFit="1" customWidth="1"/>
    <col min="7429" max="7429" width="13.7109375" bestFit="1" customWidth="1"/>
    <col min="7430" max="7430" width="15.28515625" bestFit="1" customWidth="1"/>
    <col min="7431" max="7431" width="15.85546875" bestFit="1" customWidth="1"/>
    <col min="7432" max="7432" width="14.42578125" bestFit="1" customWidth="1"/>
    <col min="7684" max="7684" width="41.28515625" bestFit="1" customWidth="1"/>
    <col min="7685" max="7685" width="13.7109375" bestFit="1" customWidth="1"/>
    <col min="7686" max="7686" width="15.28515625" bestFit="1" customWidth="1"/>
    <col min="7687" max="7687" width="15.85546875" bestFit="1" customWidth="1"/>
    <col min="7688" max="7688" width="14.42578125" bestFit="1" customWidth="1"/>
    <col min="7940" max="7940" width="41.28515625" bestFit="1" customWidth="1"/>
    <col min="7941" max="7941" width="13.7109375" bestFit="1" customWidth="1"/>
    <col min="7942" max="7942" width="15.28515625" bestFit="1" customWidth="1"/>
    <col min="7943" max="7943" width="15.85546875" bestFit="1" customWidth="1"/>
    <col min="7944" max="7944" width="14.42578125" bestFit="1" customWidth="1"/>
    <col min="8196" max="8196" width="41.28515625" bestFit="1" customWidth="1"/>
    <col min="8197" max="8197" width="13.7109375" bestFit="1" customWidth="1"/>
    <col min="8198" max="8198" width="15.28515625" bestFit="1" customWidth="1"/>
    <col min="8199" max="8199" width="15.85546875" bestFit="1" customWidth="1"/>
    <col min="8200" max="8200" width="14.42578125" bestFit="1" customWidth="1"/>
    <col min="8452" max="8452" width="41.28515625" bestFit="1" customWidth="1"/>
    <col min="8453" max="8453" width="13.7109375" bestFit="1" customWidth="1"/>
    <col min="8454" max="8454" width="15.28515625" bestFit="1" customWidth="1"/>
    <col min="8455" max="8455" width="15.85546875" bestFit="1" customWidth="1"/>
    <col min="8456" max="8456" width="14.42578125" bestFit="1" customWidth="1"/>
    <col min="8708" max="8708" width="41.28515625" bestFit="1" customWidth="1"/>
    <col min="8709" max="8709" width="13.7109375" bestFit="1" customWidth="1"/>
    <col min="8710" max="8710" width="15.28515625" bestFit="1" customWidth="1"/>
    <col min="8711" max="8711" width="15.85546875" bestFit="1" customWidth="1"/>
    <col min="8712" max="8712" width="14.42578125" bestFit="1" customWidth="1"/>
    <col min="8964" max="8964" width="41.28515625" bestFit="1" customWidth="1"/>
    <col min="8965" max="8965" width="13.7109375" bestFit="1" customWidth="1"/>
    <col min="8966" max="8966" width="15.28515625" bestFit="1" customWidth="1"/>
    <col min="8967" max="8967" width="15.85546875" bestFit="1" customWidth="1"/>
    <col min="8968" max="8968" width="14.42578125" bestFit="1" customWidth="1"/>
    <col min="9220" max="9220" width="41.28515625" bestFit="1" customWidth="1"/>
    <col min="9221" max="9221" width="13.7109375" bestFit="1" customWidth="1"/>
    <col min="9222" max="9222" width="15.28515625" bestFit="1" customWidth="1"/>
    <col min="9223" max="9223" width="15.85546875" bestFit="1" customWidth="1"/>
    <col min="9224" max="9224" width="14.42578125" bestFit="1" customWidth="1"/>
    <col min="9476" max="9476" width="41.28515625" bestFit="1" customWidth="1"/>
    <col min="9477" max="9477" width="13.7109375" bestFit="1" customWidth="1"/>
    <col min="9478" max="9478" width="15.28515625" bestFit="1" customWidth="1"/>
    <col min="9479" max="9479" width="15.85546875" bestFit="1" customWidth="1"/>
    <col min="9480" max="9480" width="14.42578125" bestFit="1" customWidth="1"/>
    <col min="9732" max="9732" width="41.28515625" bestFit="1" customWidth="1"/>
    <col min="9733" max="9733" width="13.7109375" bestFit="1" customWidth="1"/>
    <col min="9734" max="9734" width="15.28515625" bestFit="1" customWidth="1"/>
    <col min="9735" max="9735" width="15.85546875" bestFit="1" customWidth="1"/>
    <col min="9736" max="9736" width="14.42578125" bestFit="1" customWidth="1"/>
    <col min="9988" max="9988" width="41.28515625" bestFit="1" customWidth="1"/>
    <col min="9989" max="9989" width="13.7109375" bestFit="1" customWidth="1"/>
    <col min="9990" max="9990" width="15.28515625" bestFit="1" customWidth="1"/>
    <col min="9991" max="9991" width="15.85546875" bestFit="1" customWidth="1"/>
    <col min="9992" max="9992" width="14.42578125" bestFit="1" customWidth="1"/>
    <col min="10244" max="10244" width="41.28515625" bestFit="1" customWidth="1"/>
    <col min="10245" max="10245" width="13.7109375" bestFit="1" customWidth="1"/>
    <col min="10246" max="10246" width="15.28515625" bestFit="1" customWidth="1"/>
    <col min="10247" max="10247" width="15.85546875" bestFit="1" customWidth="1"/>
    <col min="10248" max="10248" width="14.42578125" bestFit="1" customWidth="1"/>
    <col min="10500" max="10500" width="41.28515625" bestFit="1" customWidth="1"/>
    <col min="10501" max="10501" width="13.7109375" bestFit="1" customWidth="1"/>
    <col min="10502" max="10502" width="15.28515625" bestFit="1" customWidth="1"/>
    <col min="10503" max="10503" width="15.85546875" bestFit="1" customWidth="1"/>
    <col min="10504" max="10504" width="14.42578125" bestFit="1" customWidth="1"/>
    <col min="10756" max="10756" width="41.28515625" bestFit="1" customWidth="1"/>
    <col min="10757" max="10757" width="13.7109375" bestFit="1" customWidth="1"/>
    <col min="10758" max="10758" width="15.28515625" bestFit="1" customWidth="1"/>
    <col min="10759" max="10759" width="15.85546875" bestFit="1" customWidth="1"/>
    <col min="10760" max="10760" width="14.42578125" bestFit="1" customWidth="1"/>
    <col min="11012" max="11012" width="41.28515625" bestFit="1" customWidth="1"/>
    <col min="11013" max="11013" width="13.7109375" bestFit="1" customWidth="1"/>
    <col min="11014" max="11014" width="15.28515625" bestFit="1" customWidth="1"/>
    <col min="11015" max="11015" width="15.85546875" bestFit="1" customWidth="1"/>
    <col min="11016" max="11016" width="14.42578125" bestFit="1" customWidth="1"/>
    <col min="11268" max="11268" width="41.28515625" bestFit="1" customWidth="1"/>
    <col min="11269" max="11269" width="13.7109375" bestFit="1" customWidth="1"/>
    <col min="11270" max="11270" width="15.28515625" bestFit="1" customWidth="1"/>
    <col min="11271" max="11271" width="15.85546875" bestFit="1" customWidth="1"/>
    <col min="11272" max="11272" width="14.42578125" bestFit="1" customWidth="1"/>
    <col min="11524" max="11524" width="41.28515625" bestFit="1" customWidth="1"/>
    <col min="11525" max="11525" width="13.7109375" bestFit="1" customWidth="1"/>
    <col min="11526" max="11526" width="15.28515625" bestFit="1" customWidth="1"/>
    <col min="11527" max="11527" width="15.85546875" bestFit="1" customWidth="1"/>
    <col min="11528" max="11528" width="14.42578125" bestFit="1" customWidth="1"/>
    <col min="11780" max="11780" width="41.28515625" bestFit="1" customWidth="1"/>
    <col min="11781" max="11781" width="13.7109375" bestFit="1" customWidth="1"/>
    <col min="11782" max="11782" width="15.28515625" bestFit="1" customWidth="1"/>
    <col min="11783" max="11783" width="15.85546875" bestFit="1" customWidth="1"/>
    <col min="11784" max="11784" width="14.42578125" bestFit="1" customWidth="1"/>
    <col min="12036" max="12036" width="41.28515625" bestFit="1" customWidth="1"/>
    <col min="12037" max="12037" width="13.7109375" bestFit="1" customWidth="1"/>
    <col min="12038" max="12038" width="15.28515625" bestFit="1" customWidth="1"/>
    <col min="12039" max="12039" width="15.85546875" bestFit="1" customWidth="1"/>
    <col min="12040" max="12040" width="14.42578125" bestFit="1" customWidth="1"/>
    <col min="12292" max="12292" width="41.28515625" bestFit="1" customWidth="1"/>
    <col min="12293" max="12293" width="13.7109375" bestFit="1" customWidth="1"/>
    <col min="12294" max="12294" width="15.28515625" bestFit="1" customWidth="1"/>
    <col min="12295" max="12295" width="15.85546875" bestFit="1" customWidth="1"/>
    <col min="12296" max="12296" width="14.42578125" bestFit="1" customWidth="1"/>
    <col min="12548" max="12548" width="41.28515625" bestFit="1" customWidth="1"/>
    <col min="12549" max="12549" width="13.7109375" bestFit="1" customWidth="1"/>
    <col min="12550" max="12550" width="15.28515625" bestFit="1" customWidth="1"/>
    <col min="12551" max="12551" width="15.85546875" bestFit="1" customWidth="1"/>
    <col min="12552" max="12552" width="14.42578125" bestFit="1" customWidth="1"/>
    <col min="12804" max="12804" width="41.28515625" bestFit="1" customWidth="1"/>
    <col min="12805" max="12805" width="13.7109375" bestFit="1" customWidth="1"/>
    <col min="12806" max="12806" width="15.28515625" bestFit="1" customWidth="1"/>
    <col min="12807" max="12807" width="15.85546875" bestFit="1" customWidth="1"/>
    <col min="12808" max="12808" width="14.42578125" bestFit="1" customWidth="1"/>
    <col min="13060" max="13060" width="41.28515625" bestFit="1" customWidth="1"/>
    <col min="13061" max="13061" width="13.7109375" bestFit="1" customWidth="1"/>
    <col min="13062" max="13062" width="15.28515625" bestFit="1" customWidth="1"/>
    <col min="13063" max="13063" width="15.85546875" bestFit="1" customWidth="1"/>
    <col min="13064" max="13064" width="14.42578125" bestFit="1" customWidth="1"/>
    <col min="13316" max="13316" width="41.28515625" bestFit="1" customWidth="1"/>
    <col min="13317" max="13317" width="13.7109375" bestFit="1" customWidth="1"/>
    <col min="13318" max="13318" width="15.28515625" bestFit="1" customWidth="1"/>
    <col min="13319" max="13319" width="15.85546875" bestFit="1" customWidth="1"/>
    <col min="13320" max="13320" width="14.42578125" bestFit="1" customWidth="1"/>
    <col min="13572" max="13572" width="41.28515625" bestFit="1" customWidth="1"/>
    <col min="13573" max="13573" width="13.7109375" bestFit="1" customWidth="1"/>
    <col min="13574" max="13574" width="15.28515625" bestFit="1" customWidth="1"/>
    <col min="13575" max="13575" width="15.85546875" bestFit="1" customWidth="1"/>
    <col min="13576" max="13576" width="14.42578125" bestFit="1" customWidth="1"/>
    <col min="13828" max="13828" width="41.28515625" bestFit="1" customWidth="1"/>
    <col min="13829" max="13829" width="13.7109375" bestFit="1" customWidth="1"/>
    <col min="13830" max="13830" width="15.28515625" bestFit="1" customWidth="1"/>
    <col min="13831" max="13831" width="15.85546875" bestFit="1" customWidth="1"/>
    <col min="13832" max="13832" width="14.42578125" bestFit="1" customWidth="1"/>
    <col min="14084" max="14084" width="41.28515625" bestFit="1" customWidth="1"/>
    <col min="14085" max="14085" width="13.7109375" bestFit="1" customWidth="1"/>
    <col min="14086" max="14086" width="15.28515625" bestFit="1" customWidth="1"/>
    <col min="14087" max="14087" width="15.85546875" bestFit="1" customWidth="1"/>
    <col min="14088" max="14088" width="14.42578125" bestFit="1" customWidth="1"/>
    <col min="14340" max="14340" width="41.28515625" bestFit="1" customWidth="1"/>
    <col min="14341" max="14341" width="13.7109375" bestFit="1" customWidth="1"/>
    <col min="14342" max="14342" width="15.28515625" bestFit="1" customWidth="1"/>
    <col min="14343" max="14343" width="15.85546875" bestFit="1" customWidth="1"/>
    <col min="14344" max="14344" width="14.42578125" bestFit="1" customWidth="1"/>
    <col min="14596" max="14596" width="41.28515625" bestFit="1" customWidth="1"/>
    <col min="14597" max="14597" width="13.7109375" bestFit="1" customWidth="1"/>
    <col min="14598" max="14598" width="15.28515625" bestFit="1" customWidth="1"/>
    <col min="14599" max="14599" width="15.85546875" bestFit="1" customWidth="1"/>
    <col min="14600" max="14600" width="14.42578125" bestFit="1" customWidth="1"/>
    <col min="14852" max="14852" width="41.28515625" bestFit="1" customWidth="1"/>
    <col min="14853" max="14853" width="13.7109375" bestFit="1" customWidth="1"/>
    <col min="14854" max="14854" width="15.28515625" bestFit="1" customWidth="1"/>
    <col min="14855" max="14855" width="15.85546875" bestFit="1" customWidth="1"/>
    <col min="14856" max="14856" width="14.42578125" bestFit="1" customWidth="1"/>
    <col min="15108" max="15108" width="41.28515625" bestFit="1" customWidth="1"/>
    <col min="15109" max="15109" width="13.7109375" bestFit="1" customWidth="1"/>
    <col min="15110" max="15110" width="15.28515625" bestFit="1" customWidth="1"/>
    <col min="15111" max="15111" width="15.85546875" bestFit="1" customWidth="1"/>
    <col min="15112" max="15112" width="14.42578125" bestFit="1" customWidth="1"/>
    <col min="15364" max="15364" width="41.28515625" bestFit="1" customWidth="1"/>
    <col min="15365" max="15365" width="13.7109375" bestFit="1" customWidth="1"/>
    <col min="15366" max="15366" width="15.28515625" bestFit="1" customWidth="1"/>
    <col min="15367" max="15367" width="15.85546875" bestFit="1" customWidth="1"/>
    <col min="15368" max="15368" width="14.42578125" bestFit="1" customWidth="1"/>
    <col min="15620" max="15620" width="41.28515625" bestFit="1" customWidth="1"/>
    <col min="15621" max="15621" width="13.7109375" bestFit="1" customWidth="1"/>
    <col min="15622" max="15622" width="15.28515625" bestFit="1" customWidth="1"/>
    <col min="15623" max="15623" width="15.85546875" bestFit="1" customWidth="1"/>
    <col min="15624" max="15624" width="14.42578125" bestFit="1" customWidth="1"/>
    <col min="15876" max="15876" width="41.28515625" bestFit="1" customWidth="1"/>
    <col min="15877" max="15877" width="13.7109375" bestFit="1" customWidth="1"/>
    <col min="15878" max="15878" width="15.28515625" bestFit="1" customWidth="1"/>
    <col min="15879" max="15879" width="15.85546875" bestFit="1" customWidth="1"/>
    <col min="15880" max="15880" width="14.42578125" bestFit="1" customWidth="1"/>
    <col min="16132" max="16132" width="41.28515625" bestFit="1" customWidth="1"/>
    <col min="16133" max="16133" width="13.7109375" bestFit="1" customWidth="1"/>
    <col min="16134" max="16134" width="15.28515625" bestFit="1" customWidth="1"/>
    <col min="16135" max="16135" width="15.85546875" bestFit="1" customWidth="1"/>
    <col min="16136" max="16136" width="14.42578125" bestFit="1" customWidth="1"/>
  </cols>
  <sheetData>
    <row r="1" spans="1:14" ht="18.75" x14ac:dyDescent="0.3">
      <c r="A1" s="9" t="s">
        <v>237</v>
      </c>
      <c r="G1" s="29" t="s">
        <v>238</v>
      </c>
    </row>
    <row r="3" spans="1:14" ht="26.25" x14ac:dyDescent="0.25">
      <c r="A3" s="48">
        <v>44875</v>
      </c>
      <c r="B3" s="49" t="s">
        <v>56</v>
      </c>
      <c r="C3" s="88" t="s">
        <v>57</v>
      </c>
      <c r="D3" s="49" t="s">
        <v>58</v>
      </c>
      <c r="E3" s="92" t="s">
        <v>59</v>
      </c>
      <c r="G3" s="33" t="s">
        <v>207</v>
      </c>
      <c r="H3" s="38" t="s">
        <v>190</v>
      </c>
      <c r="I3" s="35" t="s">
        <v>169</v>
      </c>
      <c r="J3" s="35" t="s">
        <v>192</v>
      </c>
      <c r="K3" s="54" t="s">
        <v>194</v>
      </c>
      <c r="L3" s="35" t="s">
        <v>169</v>
      </c>
      <c r="M3" s="38" t="s">
        <v>677</v>
      </c>
      <c r="N3" s="45" t="s">
        <v>196</v>
      </c>
    </row>
    <row r="4" spans="1:14" x14ac:dyDescent="0.25">
      <c r="A4" s="48"/>
      <c r="B4" s="49"/>
      <c r="C4" s="89"/>
      <c r="D4" s="49"/>
      <c r="E4" s="93"/>
      <c r="G4" s="32"/>
      <c r="H4" s="56" t="s">
        <v>195</v>
      </c>
      <c r="I4" s="36" t="s">
        <v>170</v>
      </c>
      <c r="J4" s="36" t="s">
        <v>193</v>
      </c>
      <c r="K4" s="55">
        <v>45382</v>
      </c>
      <c r="L4" s="36" t="s">
        <v>711</v>
      </c>
      <c r="M4" s="56" t="s">
        <v>232</v>
      </c>
      <c r="N4" s="46"/>
    </row>
    <row r="5" spans="1:14" x14ac:dyDescent="0.25">
      <c r="A5" s="50" t="s">
        <v>66</v>
      </c>
      <c r="B5" s="51">
        <v>84</v>
      </c>
      <c r="C5" s="90">
        <v>60</v>
      </c>
      <c r="D5" s="50">
        <v>100</v>
      </c>
      <c r="E5" s="91">
        <v>100</v>
      </c>
      <c r="G5" s="32" t="s">
        <v>13</v>
      </c>
      <c r="H5" s="34">
        <v>100</v>
      </c>
      <c r="I5" s="40">
        <f>'Ac 00956598 Current'!P83</f>
        <v>70</v>
      </c>
      <c r="J5" s="40">
        <v>0</v>
      </c>
      <c r="K5" s="40">
        <f>J5+I5</f>
        <v>70</v>
      </c>
      <c r="L5" s="40">
        <f>'Ac 00956598 Current'!P83</f>
        <v>70</v>
      </c>
      <c r="M5" s="184">
        <v>100</v>
      </c>
      <c r="N5" s="185" t="s">
        <v>197</v>
      </c>
    </row>
    <row r="6" spans="1:14" ht="60" x14ac:dyDescent="0.25">
      <c r="A6" s="50" t="s">
        <v>64</v>
      </c>
      <c r="B6" s="50">
        <v>3085</v>
      </c>
      <c r="C6" s="91">
        <v>3200</v>
      </c>
      <c r="D6" s="50">
        <v>3500</v>
      </c>
      <c r="E6" s="91">
        <v>3500</v>
      </c>
      <c r="G6" s="30" t="s">
        <v>8</v>
      </c>
      <c r="H6" s="34">
        <v>3500</v>
      </c>
      <c r="I6" s="40">
        <f>'Ac 00956598 Current'!Q83</f>
        <v>6046.1599999999989</v>
      </c>
      <c r="J6" s="40">
        <f>I6/7*5+776</f>
        <v>5094.6857142857134</v>
      </c>
      <c r="K6" s="40">
        <f t="shared" ref="K6:K37" si="0">J6+I6</f>
        <v>11140.845714285711</v>
      </c>
      <c r="L6" s="40">
        <f>'Ac 00956598 Current'!Q83</f>
        <v>6046.1599999999989</v>
      </c>
      <c r="M6" s="184">
        <f>21*25*12</f>
        <v>6300</v>
      </c>
      <c r="N6" s="186" t="s">
        <v>219</v>
      </c>
    </row>
    <row r="7" spans="1:14" x14ac:dyDescent="0.25">
      <c r="A7" s="50"/>
      <c r="B7" s="50"/>
      <c r="C7" s="91"/>
      <c r="D7" s="50"/>
      <c r="E7" s="91"/>
      <c r="G7" s="30" t="s">
        <v>3</v>
      </c>
      <c r="H7" s="34"/>
      <c r="I7" s="40">
        <f>'Ac 00956598 Current'!R83</f>
        <v>0</v>
      </c>
      <c r="J7" s="40"/>
      <c r="K7" s="40"/>
      <c r="L7" s="40">
        <v>0</v>
      </c>
      <c r="M7" s="184">
        <f>M6/100*22.8</f>
        <v>1436.4</v>
      </c>
      <c r="N7" s="185" t="s">
        <v>220</v>
      </c>
    </row>
    <row r="8" spans="1:14" x14ac:dyDescent="0.25">
      <c r="A8" s="50"/>
      <c r="B8" s="50"/>
      <c r="C8" s="91"/>
      <c r="D8" s="50"/>
      <c r="E8" s="91"/>
      <c r="G8" s="30" t="s">
        <v>4</v>
      </c>
      <c r="H8" s="34"/>
      <c r="I8" s="40">
        <f>'Ac 00956598 Current'!S83</f>
        <v>32.08</v>
      </c>
      <c r="J8" s="40">
        <v>0</v>
      </c>
      <c r="K8" s="40">
        <f t="shared" si="0"/>
        <v>32.08</v>
      </c>
      <c r="L8" s="40">
        <f>'Ac 00956598 Current'!S83</f>
        <v>32.08</v>
      </c>
      <c r="M8" s="184">
        <v>0</v>
      </c>
      <c r="N8" s="185" t="s">
        <v>202</v>
      </c>
    </row>
    <row r="9" spans="1:14" x14ac:dyDescent="0.25">
      <c r="A9" s="50" t="s">
        <v>65</v>
      </c>
      <c r="B9" s="51">
        <v>240</v>
      </c>
      <c r="C9" s="90">
        <v>230</v>
      </c>
      <c r="D9" s="50">
        <v>420</v>
      </c>
      <c r="E9" s="91">
        <v>420</v>
      </c>
      <c r="G9" s="30" t="s">
        <v>34</v>
      </c>
      <c r="H9" s="34">
        <v>420</v>
      </c>
      <c r="I9" s="40">
        <f>'Ac 00956598 Current'!T83</f>
        <v>730.38000000000011</v>
      </c>
      <c r="J9" s="40">
        <f>(26*5)+(18.4*3)+100</f>
        <v>285.2</v>
      </c>
      <c r="K9" s="40">
        <f t="shared" si="0"/>
        <v>1015.5800000000002</v>
      </c>
      <c r="L9" s="40">
        <f>'Ac 00956598 Current'!T83</f>
        <v>730.38000000000011</v>
      </c>
      <c r="M9" s="184">
        <f>18*6+26*6+12*11.28+600.64</f>
        <v>1000</v>
      </c>
      <c r="N9" s="185" t="s">
        <v>245</v>
      </c>
    </row>
    <row r="10" spans="1:14" x14ac:dyDescent="0.25">
      <c r="A10" s="50" t="s">
        <v>67</v>
      </c>
      <c r="B10" s="51">
        <v>570</v>
      </c>
      <c r="C10" s="90">
        <v>400</v>
      </c>
      <c r="D10" s="50">
        <v>550</v>
      </c>
      <c r="E10" s="91">
        <v>550</v>
      </c>
      <c r="G10" s="30" t="s">
        <v>171</v>
      </c>
      <c r="H10" s="34">
        <v>550</v>
      </c>
      <c r="I10" s="40"/>
      <c r="J10" s="40"/>
      <c r="K10" s="40">
        <f t="shared" si="0"/>
        <v>0</v>
      </c>
      <c r="L10" s="40"/>
      <c r="M10" s="184">
        <v>0</v>
      </c>
      <c r="N10" s="185"/>
    </row>
    <row r="11" spans="1:14" x14ac:dyDescent="0.25">
      <c r="A11" s="50"/>
      <c r="B11" s="51"/>
      <c r="C11" s="90"/>
      <c r="D11" s="51"/>
      <c r="E11" s="90"/>
      <c r="G11" s="30" t="s">
        <v>104</v>
      </c>
      <c r="H11" s="34"/>
      <c r="I11" s="40">
        <f>'Ac 00956598 Current'!U83</f>
        <v>469.19</v>
      </c>
      <c r="J11" s="40">
        <v>0</v>
      </c>
      <c r="K11" s="40">
        <f>J11+I11</f>
        <v>469.19</v>
      </c>
      <c r="L11" s="40">
        <f>'Ac 00956598 Current'!U83</f>
        <v>469.19</v>
      </c>
      <c r="M11" s="184">
        <v>250</v>
      </c>
      <c r="N11" s="185" t="s">
        <v>204</v>
      </c>
    </row>
    <row r="12" spans="1:14" x14ac:dyDescent="0.25">
      <c r="A12" s="50" t="s">
        <v>73</v>
      </c>
      <c r="B12" s="51" t="s">
        <v>63</v>
      </c>
      <c r="C12" s="90">
        <v>200</v>
      </c>
      <c r="D12" s="51" t="s">
        <v>63</v>
      </c>
      <c r="E12" s="90" t="s">
        <v>63</v>
      </c>
      <c r="G12" s="31" t="s">
        <v>172</v>
      </c>
      <c r="H12" s="34">
        <v>0</v>
      </c>
      <c r="I12" s="40">
        <v>0</v>
      </c>
      <c r="J12" s="40">
        <v>0</v>
      </c>
      <c r="K12" s="40">
        <f t="shared" si="0"/>
        <v>0</v>
      </c>
      <c r="L12" s="40">
        <v>0</v>
      </c>
      <c r="M12" s="184">
        <v>0</v>
      </c>
      <c r="N12" s="185" t="s">
        <v>203</v>
      </c>
    </row>
    <row r="13" spans="1:14" x14ac:dyDescent="0.25">
      <c r="A13" s="50" t="s">
        <v>61</v>
      </c>
      <c r="B13" s="50">
        <v>98</v>
      </c>
      <c r="C13" s="91">
        <v>100</v>
      </c>
      <c r="D13" s="50">
        <v>100</v>
      </c>
      <c r="E13" s="91">
        <v>100</v>
      </c>
      <c r="G13" s="30" t="s">
        <v>176</v>
      </c>
      <c r="H13" s="34">
        <v>100</v>
      </c>
      <c r="I13" s="40">
        <f>'Ac 00956598 Current'!V83</f>
        <v>100.09</v>
      </c>
      <c r="J13" s="40">
        <v>0</v>
      </c>
      <c r="K13" s="40">
        <f t="shared" si="0"/>
        <v>100.09</v>
      </c>
      <c r="L13" s="40">
        <f>'Ac 00956598 Current'!V83</f>
        <v>100.09</v>
      </c>
      <c r="M13" s="184">
        <v>110</v>
      </c>
      <c r="N13" s="185"/>
    </row>
    <row r="14" spans="1:14" x14ac:dyDescent="0.25">
      <c r="A14" s="50" t="s">
        <v>60</v>
      </c>
      <c r="B14" s="50">
        <v>350</v>
      </c>
      <c r="C14" s="91">
        <v>400</v>
      </c>
      <c r="D14" s="50">
        <v>450</v>
      </c>
      <c r="E14" s="91">
        <v>450</v>
      </c>
      <c r="G14" s="30" t="s">
        <v>177</v>
      </c>
      <c r="H14" s="34">
        <v>450</v>
      </c>
      <c r="I14" s="40">
        <f>'Ac 00956598 Current'!W83</f>
        <v>300</v>
      </c>
      <c r="J14" s="40">
        <v>0</v>
      </c>
      <c r="K14" s="40">
        <f t="shared" si="0"/>
        <v>300</v>
      </c>
      <c r="L14" s="40">
        <f>'Ac 00956598 Current'!W83</f>
        <v>300</v>
      </c>
      <c r="M14" s="184">
        <f>H14*110%</f>
        <v>495.00000000000006</v>
      </c>
      <c r="N14" s="185" t="s">
        <v>205</v>
      </c>
    </row>
    <row r="15" spans="1:14" x14ac:dyDescent="0.25">
      <c r="A15" s="50" t="s">
        <v>71</v>
      </c>
      <c r="B15" s="50">
        <v>132</v>
      </c>
      <c r="C15" s="91">
        <v>120</v>
      </c>
      <c r="D15" s="50">
        <v>150</v>
      </c>
      <c r="E15" s="91">
        <v>150</v>
      </c>
      <c r="G15" s="30" t="s">
        <v>173</v>
      </c>
      <c r="H15" s="34">
        <v>150</v>
      </c>
      <c r="I15" s="40">
        <f>'Ac 00956598 Current'!X83</f>
        <v>150</v>
      </c>
      <c r="J15" s="40">
        <v>0</v>
      </c>
      <c r="K15" s="40">
        <f t="shared" si="0"/>
        <v>150</v>
      </c>
      <c r="L15" s="40">
        <f>'Ac 00956598 Current'!X83</f>
        <v>150</v>
      </c>
      <c r="M15" s="184">
        <f>H15*105%</f>
        <v>157.5</v>
      </c>
      <c r="N15" s="185" t="s">
        <v>221</v>
      </c>
    </row>
    <row r="16" spans="1:14" x14ac:dyDescent="0.25">
      <c r="A16" s="50" t="s">
        <v>79</v>
      </c>
      <c r="B16" s="51">
        <v>777</v>
      </c>
      <c r="C16" s="90">
        <v>2000</v>
      </c>
      <c r="D16" s="51">
        <v>1000</v>
      </c>
      <c r="E16" s="91">
        <v>700</v>
      </c>
      <c r="G16" s="30" t="s">
        <v>174</v>
      </c>
      <c r="H16" s="34">
        <v>700</v>
      </c>
      <c r="I16" s="40">
        <f>'Ac 00956598 Current'!Y83</f>
        <v>489</v>
      </c>
      <c r="J16" s="40">
        <v>30</v>
      </c>
      <c r="K16" s="40">
        <f t="shared" si="0"/>
        <v>519</v>
      </c>
      <c r="L16" s="40">
        <f>'Ac 00956598 Current'!Y83</f>
        <v>489</v>
      </c>
      <c r="M16" s="184">
        <v>350</v>
      </c>
      <c r="N16" s="185"/>
    </row>
    <row r="17" spans="1:14" x14ac:dyDescent="0.25">
      <c r="A17" s="50" t="s">
        <v>68</v>
      </c>
      <c r="B17" s="51">
        <v>193</v>
      </c>
      <c r="C17" s="90">
        <v>66</v>
      </c>
      <c r="D17" s="51">
        <v>350</v>
      </c>
      <c r="E17" s="90">
        <v>350</v>
      </c>
      <c r="G17" s="30" t="s">
        <v>19</v>
      </c>
      <c r="H17" s="34">
        <v>350</v>
      </c>
      <c r="I17" s="40">
        <f>'Ac 00956598 Current'!AC83</f>
        <v>111</v>
      </c>
      <c r="J17" s="40">
        <v>100</v>
      </c>
      <c r="K17" s="40">
        <f t="shared" si="0"/>
        <v>211</v>
      </c>
      <c r="L17" s="40">
        <f>'Ac 00956598 Current'!AC83</f>
        <v>111</v>
      </c>
      <c r="M17" s="184">
        <v>400</v>
      </c>
      <c r="N17" s="185"/>
    </row>
    <row r="18" spans="1:14" x14ac:dyDescent="0.25">
      <c r="A18" s="50"/>
      <c r="B18" s="50"/>
      <c r="C18" s="91"/>
      <c r="D18" s="50"/>
      <c r="E18" s="91"/>
      <c r="G18" s="30" t="s">
        <v>180</v>
      </c>
      <c r="H18" s="34"/>
      <c r="I18" s="40"/>
      <c r="J18" s="40">
        <v>0</v>
      </c>
      <c r="K18" s="40">
        <f t="shared" si="0"/>
        <v>0</v>
      </c>
      <c r="L18" s="40"/>
      <c r="M18" s="184">
        <v>100</v>
      </c>
      <c r="N18" s="185" t="s">
        <v>222</v>
      </c>
    </row>
    <row r="19" spans="1:14" x14ac:dyDescent="0.25">
      <c r="A19" s="50" t="s">
        <v>72</v>
      </c>
      <c r="B19" s="51">
        <v>60</v>
      </c>
      <c r="C19" s="91">
        <v>120</v>
      </c>
      <c r="D19" s="50">
        <v>120</v>
      </c>
      <c r="E19" s="91">
        <v>120</v>
      </c>
      <c r="G19" s="30" t="s">
        <v>72</v>
      </c>
      <c r="H19" s="34">
        <v>120</v>
      </c>
      <c r="I19" s="40">
        <f>'Ac 00956598 Current'!AE83</f>
        <v>70</v>
      </c>
      <c r="J19" s="40">
        <v>120</v>
      </c>
      <c r="K19" s="40">
        <f t="shared" si="0"/>
        <v>190</v>
      </c>
      <c r="L19" s="40">
        <f>'Ac 00956598 Current'!AE83</f>
        <v>70</v>
      </c>
      <c r="M19" s="184">
        <v>120</v>
      </c>
      <c r="N19" s="185" t="s">
        <v>223</v>
      </c>
    </row>
    <row r="20" spans="1:14" x14ac:dyDescent="0.25">
      <c r="A20" s="50" t="s">
        <v>75</v>
      </c>
      <c r="B20" s="50">
        <v>500</v>
      </c>
      <c r="C20" s="91">
        <v>500</v>
      </c>
      <c r="D20" s="50">
        <v>500</v>
      </c>
      <c r="E20" s="90">
        <v>500</v>
      </c>
      <c r="G20" s="30" t="s">
        <v>201</v>
      </c>
      <c r="H20" s="34">
        <v>500</v>
      </c>
      <c r="I20" s="40"/>
      <c r="J20" s="40">
        <v>0</v>
      </c>
      <c r="K20" s="40">
        <f t="shared" si="0"/>
        <v>0</v>
      </c>
      <c r="L20" s="40"/>
      <c r="M20" s="184">
        <v>0</v>
      </c>
      <c r="N20" s="185" t="s">
        <v>224</v>
      </c>
    </row>
    <row r="21" spans="1:14" x14ac:dyDescent="0.25">
      <c r="A21" s="50" t="s">
        <v>76</v>
      </c>
      <c r="B21" s="50">
        <v>500</v>
      </c>
      <c r="C21" s="91">
        <v>300</v>
      </c>
      <c r="D21" s="50">
        <v>750</v>
      </c>
      <c r="E21" s="90">
        <v>500</v>
      </c>
      <c r="G21" s="30" t="s">
        <v>200</v>
      </c>
      <c r="H21" s="34">
        <v>500</v>
      </c>
      <c r="I21" s="40"/>
      <c r="J21" s="40">
        <v>500</v>
      </c>
      <c r="K21" s="40">
        <f t="shared" si="0"/>
        <v>500</v>
      </c>
      <c r="L21" s="40"/>
      <c r="M21" s="184">
        <v>500</v>
      </c>
      <c r="N21" s="185" t="s">
        <v>225</v>
      </c>
    </row>
    <row r="22" spans="1:14" x14ac:dyDescent="0.25">
      <c r="A22" s="50" t="s">
        <v>77</v>
      </c>
      <c r="B22" s="50">
        <v>25</v>
      </c>
      <c r="C22" s="91">
        <v>25</v>
      </c>
      <c r="D22" s="50">
        <v>25</v>
      </c>
      <c r="E22" s="91">
        <v>25</v>
      </c>
      <c r="G22" s="30" t="s">
        <v>199</v>
      </c>
      <c r="H22" s="34">
        <v>25</v>
      </c>
      <c r="I22" s="188"/>
      <c r="J22" s="40">
        <v>25</v>
      </c>
      <c r="K22" s="40">
        <f t="shared" si="0"/>
        <v>25</v>
      </c>
      <c r="L22" s="189">
        <f>'Ac 00956598 Current'!AB65</f>
        <v>25</v>
      </c>
      <c r="M22" s="184">
        <v>25</v>
      </c>
      <c r="N22" s="185" t="s">
        <v>225</v>
      </c>
    </row>
    <row r="23" spans="1:14" x14ac:dyDescent="0.25">
      <c r="A23" s="50" t="s">
        <v>710</v>
      </c>
      <c r="B23" s="50"/>
      <c r="C23" s="91"/>
      <c r="D23" s="50"/>
      <c r="E23" s="91"/>
      <c r="G23" s="30" t="s">
        <v>710</v>
      </c>
      <c r="H23" s="34"/>
      <c r="I23" s="188"/>
      <c r="J23" s="40"/>
      <c r="K23" s="40"/>
      <c r="L23" s="189">
        <f>'Ac 00956598 Current'!AB76</f>
        <v>100</v>
      </c>
      <c r="M23" s="184"/>
      <c r="N23" s="185"/>
    </row>
    <row r="24" spans="1:14" x14ac:dyDescent="0.25">
      <c r="A24" s="50" t="s">
        <v>78</v>
      </c>
      <c r="B24" s="51">
        <v>40</v>
      </c>
      <c r="C24" s="90">
        <v>40</v>
      </c>
      <c r="D24" s="51">
        <v>80</v>
      </c>
      <c r="E24" s="91">
        <v>80</v>
      </c>
      <c r="G24" s="30" t="s">
        <v>198</v>
      </c>
      <c r="H24" s="34">
        <v>80</v>
      </c>
      <c r="I24" s="40"/>
      <c r="J24" s="40">
        <v>0</v>
      </c>
      <c r="K24" s="40">
        <f t="shared" si="0"/>
        <v>0</v>
      </c>
      <c r="L24" s="40"/>
      <c r="M24" s="184">
        <v>80</v>
      </c>
      <c r="N24" s="185" t="s">
        <v>225</v>
      </c>
    </row>
    <row r="25" spans="1:14" x14ac:dyDescent="0.25">
      <c r="A25" s="50" t="s">
        <v>181</v>
      </c>
      <c r="B25" s="51"/>
      <c r="C25" s="90"/>
      <c r="D25" s="51"/>
      <c r="E25" s="91"/>
      <c r="G25" s="30" t="s">
        <v>181</v>
      </c>
      <c r="H25" s="34">
        <v>0</v>
      </c>
      <c r="I25" s="40">
        <f>'Ac 00956598 Current'!AF83</f>
        <v>94</v>
      </c>
      <c r="J25" s="40">
        <v>0</v>
      </c>
      <c r="K25" s="40">
        <f t="shared" si="0"/>
        <v>94</v>
      </c>
      <c r="L25" s="40">
        <f>'Ac 00956598 Current'!AF83</f>
        <v>94</v>
      </c>
      <c r="M25" s="184">
        <v>100</v>
      </c>
      <c r="N25" s="185" t="s">
        <v>226</v>
      </c>
    </row>
    <row r="26" spans="1:14" x14ac:dyDescent="0.25">
      <c r="A26" s="50" t="s">
        <v>182</v>
      </c>
      <c r="B26" s="51"/>
      <c r="C26" s="90"/>
      <c r="D26" s="51"/>
      <c r="E26" s="91"/>
      <c r="G26" s="30" t="s">
        <v>182</v>
      </c>
      <c r="H26" s="34">
        <v>0</v>
      </c>
      <c r="I26" s="40">
        <f>'Ac 00956598 Current'!AG83</f>
        <v>606.75</v>
      </c>
      <c r="J26" s="40">
        <v>200</v>
      </c>
      <c r="K26" s="40">
        <f t="shared" si="0"/>
        <v>806.75</v>
      </c>
      <c r="L26" s="40">
        <f>'Ac 00956598 Current'!AG83</f>
        <v>606.75</v>
      </c>
      <c r="M26" s="184">
        <v>400</v>
      </c>
      <c r="N26" s="185" t="s">
        <v>227</v>
      </c>
    </row>
    <row r="27" spans="1:14" x14ac:dyDescent="0.25">
      <c r="A27" s="50"/>
      <c r="B27" s="50"/>
      <c r="C27" s="91"/>
      <c r="D27" s="50"/>
      <c r="E27" s="91"/>
      <c r="G27" s="30" t="s">
        <v>179</v>
      </c>
      <c r="H27" s="34">
        <v>0</v>
      </c>
      <c r="I27" s="40">
        <f>'Ac 00956598 Current'!AH83</f>
        <v>214.69</v>
      </c>
      <c r="J27" s="40">
        <v>200</v>
      </c>
      <c r="K27" s="40">
        <f t="shared" si="0"/>
        <v>414.69</v>
      </c>
      <c r="L27" s="40">
        <f>'Ac 00956598 Current'!AH83</f>
        <v>214.69</v>
      </c>
      <c r="M27" s="184">
        <v>500</v>
      </c>
      <c r="N27" s="185" t="s">
        <v>239</v>
      </c>
    </row>
    <row r="28" spans="1:14" x14ac:dyDescent="0.25">
      <c r="A28" s="50" t="s">
        <v>62</v>
      </c>
      <c r="B28" s="50" t="s">
        <v>63</v>
      </c>
      <c r="C28" s="91">
        <v>40</v>
      </c>
      <c r="D28" s="50" t="s">
        <v>63</v>
      </c>
      <c r="E28" s="91" t="s">
        <v>63</v>
      </c>
      <c r="G28" s="30" t="s">
        <v>676</v>
      </c>
      <c r="H28" s="34">
        <v>0</v>
      </c>
      <c r="I28" s="40"/>
      <c r="J28" s="40"/>
      <c r="K28" s="40">
        <f t="shared" si="0"/>
        <v>0</v>
      </c>
      <c r="L28" s="40"/>
      <c r="M28" s="184">
        <v>1000</v>
      </c>
      <c r="N28" s="185"/>
    </row>
    <row r="29" spans="1:14" x14ac:dyDescent="0.25">
      <c r="A29" s="50" t="s">
        <v>69</v>
      </c>
      <c r="B29" s="51" t="s">
        <v>63</v>
      </c>
      <c r="C29" s="90" t="s">
        <v>63</v>
      </c>
      <c r="D29" s="51" t="s">
        <v>63</v>
      </c>
      <c r="E29" s="90" t="s">
        <v>63</v>
      </c>
      <c r="G29" s="30"/>
      <c r="H29" s="34">
        <v>0</v>
      </c>
      <c r="I29" s="40"/>
      <c r="J29" s="40"/>
      <c r="K29" s="40">
        <f t="shared" si="0"/>
        <v>0</v>
      </c>
      <c r="L29" s="40"/>
      <c r="M29" s="184"/>
      <c r="N29" s="185"/>
    </row>
    <row r="30" spans="1:14" x14ac:dyDescent="0.25">
      <c r="A30" s="50" t="s">
        <v>70</v>
      </c>
      <c r="B30" s="51" t="s">
        <v>63</v>
      </c>
      <c r="C30" s="90">
        <v>100</v>
      </c>
      <c r="D30" s="51">
        <v>100</v>
      </c>
      <c r="E30" s="90">
        <v>100</v>
      </c>
      <c r="G30" s="30" t="s">
        <v>70</v>
      </c>
      <c r="H30" s="34">
        <v>100</v>
      </c>
      <c r="I30" s="40">
        <v>0</v>
      </c>
      <c r="J30" s="40">
        <v>0</v>
      </c>
      <c r="K30" s="40">
        <f t="shared" si="0"/>
        <v>0</v>
      </c>
      <c r="L30" s="40">
        <v>0</v>
      </c>
      <c r="M30" s="184">
        <v>0</v>
      </c>
      <c r="N30" s="185" t="s">
        <v>228</v>
      </c>
    </row>
    <row r="31" spans="1:14" x14ac:dyDescent="0.25">
      <c r="A31" s="50" t="s">
        <v>74</v>
      </c>
      <c r="B31" s="51" t="s">
        <v>63</v>
      </c>
      <c r="C31" s="90">
        <v>1000</v>
      </c>
      <c r="D31" s="51">
        <v>1000</v>
      </c>
      <c r="E31" s="90">
        <v>0</v>
      </c>
      <c r="G31" s="30"/>
      <c r="H31" s="34">
        <v>0</v>
      </c>
      <c r="I31" s="40"/>
      <c r="J31" s="40"/>
      <c r="K31" s="40">
        <f t="shared" si="0"/>
        <v>0</v>
      </c>
      <c r="L31" s="40"/>
      <c r="M31" s="184"/>
      <c r="N31" s="185"/>
    </row>
    <row r="32" spans="1:14" x14ac:dyDescent="0.25">
      <c r="A32" s="50" t="s">
        <v>80</v>
      </c>
      <c r="B32" s="51">
        <v>7500</v>
      </c>
      <c r="C32" s="90">
        <v>4000</v>
      </c>
      <c r="D32" s="51">
        <v>2500</v>
      </c>
      <c r="E32" s="91">
        <v>2355</v>
      </c>
      <c r="G32" s="30" t="s">
        <v>80</v>
      </c>
      <c r="H32" s="34">
        <v>2355</v>
      </c>
      <c r="I32" s="40">
        <v>0</v>
      </c>
      <c r="J32" s="40">
        <v>0</v>
      </c>
      <c r="K32" s="40">
        <f t="shared" si="0"/>
        <v>0</v>
      </c>
      <c r="L32" s="40">
        <v>0</v>
      </c>
      <c r="M32" s="184"/>
      <c r="N32" s="185" t="s">
        <v>206</v>
      </c>
    </row>
    <row r="33" spans="1:14" ht="30" x14ac:dyDescent="0.25">
      <c r="A33" s="50" t="s">
        <v>81</v>
      </c>
      <c r="B33" s="51">
        <v>468</v>
      </c>
      <c r="C33" s="90">
        <v>1000</v>
      </c>
      <c r="D33" s="51">
        <v>1000</v>
      </c>
      <c r="E33" s="90">
        <v>0</v>
      </c>
      <c r="G33" s="30" t="s">
        <v>81</v>
      </c>
      <c r="H33" s="34">
        <v>0</v>
      </c>
      <c r="I33" s="40"/>
      <c r="J33" s="40">
        <v>0</v>
      </c>
      <c r="K33" s="40">
        <f t="shared" si="0"/>
        <v>0</v>
      </c>
      <c r="L33" s="40"/>
      <c r="M33" s="184"/>
      <c r="N33" s="186" t="s">
        <v>242</v>
      </c>
    </row>
    <row r="34" spans="1:14" x14ac:dyDescent="0.25">
      <c r="A34" s="50"/>
      <c r="B34" s="51"/>
      <c r="C34" s="90"/>
      <c r="D34" s="51"/>
      <c r="E34" s="90"/>
      <c r="G34" s="30" t="s">
        <v>230</v>
      </c>
      <c r="H34" s="34"/>
      <c r="I34" s="40"/>
      <c r="J34" s="40"/>
      <c r="K34" s="40"/>
      <c r="L34" s="40"/>
      <c r="M34" s="184"/>
      <c r="N34" s="185"/>
    </row>
    <row r="35" spans="1:14" x14ac:dyDescent="0.25">
      <c r="A35" s="50"/>
      <c r="B35" s="51"/>
      <c r="C35" s="90"/>
      <c r="D35" s="51"/>
      <c r="E35" s="90"/>
      <c r="G35" s="30" t="s">
        <v>230</v>
      </c>
      <c r="H35" s="34"/>
      <c r="I35" s="40"/>
      <c r="J35" s="40"/>
      <c r="K35" s="40"/>
      <c r="L35" s="40"/>
      <c r="M35" s="184"/>
      <c r="N35" s="185"/>
    </row>
    <row r="36" spans="1:14" x14ac:dyDescent="0.25">
      <c r="A36" s="50"/>
      <c r="B36" s="51"/>
      <c r="C36" s="90"/>
      <c r="D36" s="51"/>
      <c r="E36" s="90"/>
      <c r="G36" s="30"/>
      <c r="H36" s="34"/>
      <c r="I36" s="40"/>
      <c r="J36" s="40"/>
      <c r="K36" s="40"/>
      <c r="L36" s="40"/>
      <c r="M36" s="184"/>
      <c r="N36" s="185"/>
    </row>
    <row r="37" spans="1:14" x14ac:dyDescent="0.25">
      <c r="A37" s="50" t="s">
        <v>82</v>
      </c>
      <c r="B37" s="52">
        <f>SUM(B14:B33)</f>
        <v>10545</v>
      </c>
      <c r="C37" s="91">
        <f>SUM(C14:C33)</f>
        <v>9711</v>
      </c>
      <c r="D37" s="51">
        <f>SUM(D14:D33)</f>
        <v>8025</v>
      </c>
      <c r="E37" s="90">
        <f>SUM(E5:E33)</f>
        <v>10000</v>
      </c>
      <c r="G37" s="30" t="s">
        <v>229</v>
      </c>
      <c r="H37" s="39">
        <f>SUM(H5:H33)</f>
        <v>10000</v>
      </c>
      <c r="I37" s="41">
        <f>SUM(I5:I33)</f>
        <v>9483.3399999999983</v>
      </c>
      <c r="J37" s="41">
        <f>SUM(J5:J33)</f>
        <v>6554.8857142857132</v>
      </c>
      <c r="K37" s="41">
        <f t="shared" si="0"/>
        <v>16038.225714285712</v>
      </c>
      <c r="L37" s="41">
        <f>SUM(L5:L33)</f>
        <v>9608.3399999999983</v>
      </c>
      <c r="M37" s="39">
        <f>SUM(M5:M33)</f>
        <v>13423.9</v>
      </c>
      <c r="N37" s="187"/>
    </row>
  </sheetData>
  <pageMargins left="0.70866141732283472" right="0.70866141732283472" top="0.74803149606299213" bottom="0.74803149606299213" header="0.31496062992125984" footer="0.31496062992125984"/>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518E-D19E-448B-ABDC-A2B36C0027E9}">
  <sheetPr>
    <pageSetUpPr fitToPage="1"/>
  </sheetPr>
  <dimension ref="B2:F20"/>
  <sheetViews>
    <sheetView topLeftCell="A7" workbookViewId="0">
      <selection activeCell="F20" sqref="F20"/>
    </sheetView>
  </sheetViews>
  <sheetFormatPr defaultRowHeight="15" x14ac:dyDescent="0.25"/>
  <cols>
    <col min="2" max="2" width="12.42578125" bestFit="1" customWidth="1"/>
    <col min="3" max="3" width="19.7109375" customWidth="1"/>
  </cols>
  <sheetData>
    <row r="2" spans="2:6" x14ac:dyDescent="0.25">
      <c r="B2" s="4" t="s">
        <v>26</v>
      </c>
    </row>
    <row r="3" spans="2:6" x14ac:dyDescent="0.25">
      <c r="D3" t="s">
        <v>24</v>
      </c>
      <c r="F3" s="5">
        <v>9575.1</v>
      </c>
    </row>
    <row r="4" spans="2:6" x14ac:dyDescent="0.25">
      <c r="D4" t="s">
        <v>22</v>
      </c>
      <c r="E4" t="s">
        <v>23</v>
      </c>
      <c r="F4" t="s">
        <v>6</v>
      </c>
    </row>
    <row r="5" spans="2:6" x14ac:dyDescent="0.25">
      <c r="B5" s="1">
        <v>45027</v>
      </c>
      <c r="C5" t="s">
        <v>21</v>
      </c>
      <c r="E5" s="5">
        <v>6.06</v>
      </c>
      <c r="F5">
        <f>F3-D5+E5</f>
        <v>9581.16</v>
      </c>
    </row>
    <row r="6" spans="2:6" x14ac:dyDescent="0.25">
      <c r="B6" s="1">
        <v>45055</v>
      </c>
      <c r="C6" t="s">
        <v>21</v>
      </c>
      <c r="E6" s="5">
        <v>5.45</v>
      </c>
      <c r="F6">
        <f t="shared" ref="F6:F11" si="0">F5-D6+E6</f>
        <v>9586.61</v>
      </c>
    </row>
    <row r="7" spans="2:6" x14ac:dyDescent="0.25">
      <c r="B7" s="1">
        <v>45086</v>
      </c>
      <c r="C7" t="s">
        <v>21</v>
      </c>
      <c r="E7" s="5">
        <v>6.11</v>
      </c>
      <c r="F7">
        <f t="shared" si="0"/>
        <v>9592.7200000000012</v>
      </c>
    </row>
    <row r="8" spans="2:6" x14ac:dyDescent="0.25">
      <c r="B8" s="1">
        <v>45117</v>
      </c>
      <c r="C8" t="s">
        <v>21</v>
      </c>
      <c r="E8" s="5">
        <v>6.52</v>
      </c>
      <c r="F8">
        <f t="shared" si="0"/>
        <v>9599.2400000000016</v>
      </c>
    </row>
    <row r="9" spans="2:6" x14ac:dyDescent="0.25">
      <c r="B9" s="1">
        <v>45120</v>
      </c>
      <c r="C9" t="s">
        <v>120</v>
      </c>
      <c r="E9" s="5">
        <v>315</v>
      </c>
      <c r="F9">
        <f t="shared" si="0"/>
        <v>9914.2400000000016</v>
      </c>
    </row>
    <row r="10" spans="2:6" x14ac:dyDescent="0.25">
      <c r="B10" s="1">
        <v>45147</v>
      </c>
      <c r="C10" t="s">
        <v>21</v>
      </c>
      <c r="E10" s="5">
        <v>7.32</v>
      </c>
      <c r="F10">
        <f t="shared" si="0"/>
        <v>9921.5600000000013</v>
      </c>
    </row>
    <row r="11" spans="2:6" x14ac:dyDescent="0.25">
      <c r="B11" s="1">
        <v>45180</v>
      </c>
      <c r="C11" t="s">
        <v>21</v>
      </c>
      <c r="E11" s="5">
        <v>9.27</v>
      </c>
      <c r="F11">
        <f t="shared" si="0"/>
        <v>9930.8300000000017</v>
      </c>
    </row>
    <row r="12" spans="2:6" x14ac:dyDescent="0.25">
      <c r="B12" s="1">
        <v>45208</v>
      </c>
      <c r="C12" t="s">
        <v>21</v>
      </c>
      <c r="E12" s="5">
        <v>9.14</v>
      </c>
      <c r="F12">
        <f t="shared" ref="F12:F18" si="1">F11-D12+E12</f>
        <v>9939.9700000000012</v>
      </c>
    </row>
    <row r="13" spans="2:6" x14ac:dyDescent="0.25">
      <c r="B13" s="1">
        <v>45239</v>
      </c>
      <c r="C13" t="s">
        <v>21</v>
      </c>
      <c r="E13" s="5">
        <v>10.97</v>
      </c>
      <c r="F13">
        <f t="shared" si="1"/>
        <v>9950.94</v>
      </c>
    </row>
    <row r="14" spans="2:6" x14ac:dyDescent="0.25">
      <c r="B14" s="1">
        <v>45250</v>
      </c>
      <c r="C14" t="s">
        <v>673</v>
      </c>
      <c r="D14" s="5">
        <v>315</v>
      </c>
      <c r="F14">
        <f t="shared" si="1"/>
        <v>9635.94</v>
      </c>
    </row>
    <row r="15" spans="2:6" x14ac:dyDescent="0.25">
      <c r="B15" s="1">
        <v>45271</v>
      </c>
      <c r="C15" t="s">
        <v>21</v>
      </c>
      <c r="E15" s="5">
        <v>11.09</v>
      </c>
      <c r="F15">
        <f t="shared" si="1"/>
        <v>9647.0300000000007</v>
      </c>
    </row>
    <row r="16" spans="2:6" x14ac:dyDescent="0.25">
      <c r="B16" s="1">
        <v>44935</v>
      </c>
      <c r="C16" t="s">
        <v>21</v>
      </c>
      <c r="E16" s="5">
        <v>9.9600000000000009</v>
      </c>
      <c r="F16">
        <f t="shared" si="1"/>
        <v>9656.99</v>
      </c>
    </row>
    <row r="17" spans="2:6" x14ac:dyDescent="0.25">
      <c r="B17" s="1">
        <v>45331</v>
      </c>
      <c r="C17" t="s">
        <v>21</v>
      </c>
      <c r="E17" s="5">
        <v>10.66</v>
      </c>
      <c r="F17">
        <f t="shared" si="1"/>
        <v>9667.65</v>
      </c>
    </row>
    <row r="18" spans="2:6" x14ac:dyDescent="0.25">
      <c r="B18" s="1">
        <v>45362</v>
      </c>
      <c r="C18" t="s">
        <v>21</v>
      </c>
      <c r="E18" s="5">
        <v>10.67</v>
      </c>
      <c r="F18">
        <f t="shared" si="1"/>
        <v>9678.32</v>
      </c>
    </row>
    <row r="19" spans="2:6" ht="15.75" thickBot="1" x14ac:dyDescent="0.3">
      <c r="C19" s="2" t="s">
        <v>5</v>
      </c>
      <c r="D19" s="3">
        <f>SUM(D5:D18)</f>
        <v>315</v>
      </c>
      <c r="E19" s="3">
        <f>SUM(E5:E18)</f>
        <v>418.21999999999997</v>
      </c>
      <c r="F19" s="3">
        <f>F18</f>
        <v>9678.32</v>
      </c>
    </row>
    <row r="20" spans="2:6" ht="15.75" thickTop="1" x14ac:dyDescent="0.2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9328-7D60-4BCF-9BE8-A83D300081E2}">
  <sheetPr>
    <pageSetUpPr fitToPage="1"/>
  </sheetPr>
  <dimension ref="B2:F20"/>
  <sheetViews>
    <sheetView workbookViewId="0">
      <selection activeCell="E19" sqref="E19"/>
    </sheetView>
  </sheetViews>
  <sheetFormatPr defaultRowHeight="15" x14ac:dyDescent="0.25"/>
  <cols>
    <col min="2" max="2" width="10.7109375" bestFit="1" customWidth="1"/>
    <col min="3" max="3" width="16.28515625" bestFit="1" customWidth="1"/>
  </cols>
  <sheetData>
    <row r="2" spans="2:6" x14ac:dyDescent="0.25">
      <c r="B2" s="4" t="s">
        <v>25</v>
      </c>
    </row>
    <row r="3" spans="2:6" x14ac:dyDescent="0.25">
      <c r="D3" t="s">
        <v>24</v>
      </c>
      <c r="F3" s="5">
        <v>5116.3599999999997</v>
      </c>
    </row>
    <row r="4" spans="2:6" x14ac:dyDescent="0.25">
      <c r="D4" t="s">
        <v>22</v>
      </c>
      <c r="E4" t="s">
        <v>23</v>
      </c>
      <c r="F4" t="s">
        <v>6</v>
      </c>
    </row>
    <row r="5" spans="2:6" x14ac:dyDescent="0.25">
      <c r="B5" s="1">
        <v>45027</v>
      </c>
      <c r="C5" t="s">
        <v>21</v>
      </c>
      <c r="E5" s="5">
        <v>3.24</v>
      </c>
      <c r="F5">
        <f>F3-D5+E5</f>
        <v>5119.5999999999995</v>
      </c>
    </row>
    <row r="6" spans="2:6" x14ac:dyDescent="0.25">
      <c r="B6" s="1">
        <v>45055</v>
      </c>
      <c r="C6" t="s">
        <v>21</v>
      </c>
      <c r="E6" s="5">
        <v>2.91</v>
      </c>
      <c r="F6">
        <f>F5-D6+E6</f>
        <v>5122.5099999999993</v>
      </c>
    </row>
    <row r="7" spans="2:6" x14ac:dyDescent="0.25">
      <c r="B7" s="1">
        <v>45086</v>
      </c>
      <c r="C7" t="s">
        <v>21</v>
      </c>
      <c r="E7" s="5">
        <v>3.26</v>
      </c>
      <c r="F7">
        <f>F6-D7+E7</f>
        <v>5125.7699999999995</v>
      </c>
    </row>
    <row r="8" spans="2:6" x14ac:dyDescent="0.25">
      <c r="B8" s="1">
        <v>45117</v>
      </c>
      <c r="C8" t="s">
        <v>21</v>
      </c>
      <c r="E8" s="5">
        <v>3.48</v>
      </c>
      <c r="F8">
        <f t="shared" ref="F8:F18" si="0">F7-D8+E8</f>
        <v>5129.2499999999991</v>
      </c>
    </row>
    <row r="9" spans="2:6" x14ac:dyDescent="0.25">
      <c r="B9" s="1">
        <v>45147</v>
      </c>
      <c r="C9" t="s">
        <v>21</v>
      </c>
      <c r="E9" s="5">
        <v>3.79</v>
      </c>
      <c r="F9">
        <f t="shared" si="0"/>
        <v>5133.0399999999991</v>
      </c>
    </row>
    <row r="10" spans="2:6" x14ac:dyDescent="0.25">
      <c r="B10" s="1">
        <v>45180</v>
      </c>
      <c r="C10" t="s">
        <v>21</v>
      </c>
      <c r="E10" s="5">
        <v>4.8</v>
      </c>
      <c r="F10">
        <f t="shared" si="0"/>
        <v>5137.8399999999992</v>
      </c>
    </row>
    <row r="11" spans="2:6" x14ac:dyDescent="0.25">
      <c r="B11" s="1">
        <v>45208</v>
      </c>
      <c r="C11" t="s">
        <v>21</v>
      </c>
      <c r="E11" s="5">
        <v>4.7300000000000004</v>
      </c>
      <c r="F11">
        <f t="shared" si="0"/>
        <v>5142.5699999999988</v>
      </c>
    </row>
    <row r="12" spans="2:6" x14ac:dyDescent="0.25">
      <c r="B12" s="1">
        <v>45239</v>
      </c>
      <c r="C12" t="s">
        <v>21</v>
      </c>
      <c r="E12" s="5">
        <v>5.68</v>
      </c>
      <c r="F12">
        <f t="shared" si="0"/>
        <v>5148.2499999999991</v>
      </c>
    </row>
    <row r="13" spans="2:6" x14ac:dyDescent="0.25">
      <c r="B13" s="1">
        <v>45250</v>
      </c>
      <c r="C13" t="s">
        <v>674</v>
      </c>
      <c r="E13" s="5">
        <v>315</v>
      </c>
      <c r="F13">
        <f t="shared" si="0"/>
        <v>5463.2499999999991</v>
      </c>
    </row>
    <row r="14" spans="2:6" x14ac:dyDescent="0.25">
      <c r="B14" s="1">
        <v>45271</v>
      </c>
      <c r="C14" t="s">
        <v>21</v>
      </c>
      <c r="E14" s="5">
        <v>6.11</v>
      </c>
      <c r="F14">
        <f t="shared" si="0"/>
        <v>5469.3599999999988</v>
      </c>
    </row>
    <row r="15" spans="2:6" x14ac:dyDescent="0.25">
      <c r="B15" s="1">
        <v>44935</v>
      </c>
      <c r="C15" t="s">
        <v>21</v>
      </c>
      <c r="E15" s="5">
        <v>5.65</v>
      </c>
      <c r="F15">
        <f t="shared" si="0"/>
        <v>5475.0099999999984</v>
      </c>
    </row>
    <row r="16" spans="2:6" x14ac:dyDescent="0.25">
      <c r="B16" s="1">
        <v>45321</v>
      </c>
      <c r="C16" t="s">
        <v>688</v>
      </c>
      <c r="E16" s="5">
        <v>315</v>
      </c>
      <c r="F16">
        <f t="shared" si="0"/>
        <v>5790.0099999999984</v>
      </c>
    </row>
    <row r="17" spans="2:6" x14ac:dyDescent="0.25">
      <c r="B17" s="1">
        <v>45331</v>
      </c>
      <c r="C17" t="s">
        <v>21</v>
      </c>
      <c r="E17" s="5">
        <v>6.17</v>
      </c>
      <c r="F17">
        <f t="shared" si="0"/>
        <v>5796.1799999999985</v>
      </c>
    </row>
    <row r="18" spans="2:6" x14ac:dyDescent="0.25">
      <c r="B18" s="1">
        <v>45362</v>
      </c>
      <c r="C18" t="s">
        <v>21</v>
      </c>
      <c r="E18" s="5">
        <v>6.4</v>
      </c>
      <c r="F18">
        <f t="shared" si="0"/>
        <v>5802.5799999999981</v>
      </c>
    </row>
    <row r="19" spans="2:6" ht="15.75" thickBot="1" x14ac:dyDescent="0.3">
      <c r="C19" s="2" t="s">
        <v>5</v>
      </c>
      <c r="D19" s="3">
        <f>SUM(D5:D18)</f>
        <v>0</v>
      </c>
      <c r="E19" s="3">
        <f>SUM(E5:E18)</f>
        <v>686.21999999999991</v>
      </c>
      <c r="F19" s="3">
        <f>F18</f>
        <v>5802.5799999999981</v>
      </c>
    </row>
    <row r="20" spans="2:6" ht="15.75" thickTop="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83CA-CAC2-4A46-95C4-F2CC1AD3218E}">
  <sheetPr>
    <pageSetUpPr fitToPage="1"/>
  </sheetPr>
  <dimension ref="B1:F18"/>
  <sheetViews>
    <sheetView tabSelected="1" workbookViewId="0">
      <selection sqref="A1:XFD1048576"/>
    </sheetView>
  </sheetViews>
  <sheetFormatPr defaultRowHeight="15" x14ac:dyDescent="0.25"/>
  <cols>
    <col min="2" max="2" width="53.7109375" bestFit="1" customWidth="1"/>
    <col min="3" max="3" width="13.28515625" bestFit="1" customWidth="1"/>
    <col min="4" max="5" width="13.7109375" bestFit="1" customWidth="1"/>
    <col min="6" max="6" width="39.5703125" customWidth="1"/>
  </cols>
  <sheetData>
    <row r="1" spans="2:6" ht="23.25" x14ac:dyDescent="0.25">
      <c r="B1" s="81" t="s">
        <v>208</v>
      </c>
      <c r="C1" s="58"/>
      <c r="D1" s="59"/>
      <c r="E1" s="60"/>
    </row>
    <row r="2" spans="2:6" ht="15.75" x14ac:dyDescent="0.25">
      <c r="B2" s="61" t="s">
        <v>209</v>
      </c>
      <c r="C2" s="62" t="s">
        <v>233</v>
      </c>
      <c r="D2" s="62" t="s">
        <v>232</v>
      </c>
      <c r="E2" s="83">
        <f>'Expenses Budget 2024 25'!M37</f>
        <v>13423.9</v>
      </c>
    </row>
    <row r="3" spans="2:6" ht="15.75" x14ac:dyDescent="0.25">
      <c r="B3" s="61"/>
      <c r="C3" s="62"/>
      <c r="D3" s="62"/>
      <c r="E3" s="64"/>
    </row>
    <row r="4" spans="2:6" ht="15.75" x14ac:dyDescent="0.25">
      <c r="B4" s="65" t="s">
        <v>210</v>
      </c>
      <c r="C4" s="66"/>
      <c r="D4" s="67"/>
      <c r="E4" s="68"/>
    </row>
    <row r="5" spans="2:6" ht="15.75" x14ac:dyDescent="0.25">
      <c r="B5" s="61" t="s">
        <v>211</v>
      </c>
      <c r="C5" s="69">
        <v>10000</v>
      </c>
      <c r="D5" s="82">
        <v>10000</v>
      </c>
      <c r="E5" s="70"/>
    </row>
    <row r="6" spans="2:6" ht="15.75" x14ac:dyDescent="0.25">
      <c r="B6" s="61" t="s">
        <v>212</v>
      </c>
      <c r="C6" s="85">
        <v>4238.8</v>
      </c>
      <c r="D6" s="82">
        <v>4238.8</v>
      </c>
      <c r="E6" s="71"/>
    </row>
    <row r="7" spans="2:6" ht="15.75" x14ac:dyDescent="0.25">
      <c r="B7" s="61" t="s">
        <v>231</v>
      </c>
      <c r="C7" s="85">
        <v>0</v>
      </c>
      <c r="D7" s="82">
        <v>15000</v>
      </c>
      <c r="E7" s="71"/>
    </row>
    <row r="8" spans="2:6" ht="15.75" x14ac:dyDescent="0.25">
      <c r="B8" s="61" t="s">
        <v>243</v>
      </c>
      <c r="C8" s="85">
        <v>0</v>
      </c>
      <c r="D8" s="67">
        <v>3825.6</v>
      </c>
      <c r="E8" s="71"/>
    </row>
    <row r="9" spans="2:6" ht="15.75" x14ac:dyDescent="0.25">
      <c r="B9" s="61" t="s">
        <v>213</v>
      </c>
      <c r="C9" s="66"/>
      <c r="D9" s="67"/>
      <c r="E9" s="63">
        <f>SUM(D5:D8)</f>
        <v>33064.400000000001</v>
      </c>
    </row>
    <row r="10" spans="2:6" ht="30" x14ac:dyDescent="0.25">
      <c r="B10" s="61" t="s">
        <v>214</v>
      </c>
      <c r="C10" s="66"/>
      <c r="D10" s="72"/>
      <c r="E10" s="73">
        <f>E11-E2-E9</f>
        <v>9626.4999999999927</v>
      </c>
      <c r="F10" s="42" t="s">
        <v>236</v>
      </c>
    </row>
    <row r="11" spans="2:6" ht="16.5" thickBot="1" x14ac:dyDescent="0.3">
      <c r="B11" s="74" t="s">
        <v>5</v>
      </c>
      <c r="C11" s="66"/>
      <c r="D11" s="75"/>
      <c r="E11" s="76">
        <f>E18</f>
        <v>56114.799999999996</v>
      </c>
    </row>
    <row r="12" spans="2:6" ht="16.5" thickTop="1" x14ac:dyDescent="0.25">
      <c r="B12" s="61"/>
      <c r="C12" s="69"/>
      <c r="D12" s="67"/>
      <c r="E12" s="71"/>
    </row>
    <row r="13" spans="2:6" ht="15.75" x14ac:dyDescent="0.25">
      <c r="B13" s="61"/>
      <c r="C13" s="69"/>
      <c r="D13" s="67"/>
      <c r="E13" s="71"/>
    </row>
    <row r="14" spans="2:6" ht="30" x14ac:dyDescent="0.25">
      <c r="B14" s="61" t="s">
        <v>215</v>
      </c>
      <c r="C14" s="66"/>
      <c r="D14" s="72"/>
      <c r="E14" s="83">
        <v>11000</v>
      </c>
      <c r="F14" s="42" t="s">
        <v>240</v>
      </c>
    </row>
    <row r="15" spans="2:6" ht="15.75" x14ac:dyDescent="0.25">
      <c r="B15" s="61" t="s">
        <v>216</v>
      </c>
      <c r="C15" s="66"/>
      <c r="D15" s="72"/>
      <c r="E15" s="63">
        <f>18000/100*3.4</f>
        <v>612</v>
      </c>
      <c r="F15" t="s">
        <v>235</v>
      </c>
    </row>
    <row r="16" spans="2:6" ht="15.75" x14ac:dyDescent="0.25">
      <c r="B16" s="61" t="s">
        <v>217</v>
      </c>
      <c r="C16" s="66"/>
      <c r="D16" s="72"/>
      <c r="E16" s="63">
        <f>'Ac 00956598 Current'!O83</f>
        <v>755.78000000000009</v>
      </c>
    </row>
    <row r="17" spans="2:6" ht="45" x14ac:dyDescent="0.25">
      <c r="B17" s="61" t="s">
        <v>241</v>
      </c>
      <c r="C17" s="66"/>
      <c r="D17" s="72"/>
      <c r="E17" s="63">
        <f>44853.7-1106.68</f>
        <v>43747.02</v>
      </c>
      <c r="F17" s="42" t="s">
        <v>218</v>
      </c>
    </row>
    <row r="18" spans="2:6" ht="16.5" thickBot="1" x14ac:dyDescent="0.3">
      <c r="B18" s="77" t="s">
        <v>5</v>
      </c>
      <c r="C18" s="78"/>
      <c r="D18" s="79"/>
      <c r="E18" s="80">
        <f>SUM(E14:E17)</f>
        <v>56114.799999999996</v>
      </c>
    </row>
  </sheetData>
  <pageMargins left="0.7" right="0.7"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3C40-A823-4126-8C03-CA338DA82675}">
  <sheetPr>
    <pageSetUpPr fitToPage="1"/>
  </sheetPr>
  <dimension ref="A1:P390"/>
  <sheetViews>
    <sheetView topLeftCell="A21" workbookViewId="0">
      <selection activeCell="B10" sqref="B10:O10"/>
    </sheetView>
  </sheetViews>
  <sheetFormatPr defaultColWidth="11" defaultRowHeight="15" x14ac:dyDescent="0.2"/>
  <cols>
    <col min="1" max="1" width="5.5703125" style="99" customWidth="1"/>
    <col min="2" max="2" width="7.140625" style="99" customWidth="1"/>
    <col min="3" max="3" width="11.5703125" style="99" customWidth="1"/>
    <col min="4" max="4" width="9.5703125" style="99" customWidth="1"/>
    <col min="5" max="5" width="9.140625" style="99" customWidth="1"/>
    <col min="6" max="7" width="8.140625" style="99" customWidth="1"/>
    <col min="8" max="8" width="6.5703125" style="99" customWidth="1"/>
    <col min="9" max="9" width="10" style="99" customWidth="1"/>
    <col min="10" max="15" width="8.140625" style="99" customWidth="1"/>
    <col min="16" max="16" width="5.42578125" style="99" customWidth="1"/>
    <col min="17" max="16384" width="11" style="99"/>
  </cols>
  <sheetData>
    <row r="1" spans="1:16" s="94" customFormat="1" ht="20.25" x14ac:dyDescent="0.3">
      <c r="A1" s="240" t="s">
        <v>254</v>
      </c>
      <c r="B1" s="241"/>
      <c r="C1" s="241"/>
      <c r="D1" s="241"/>
      <c r="E1" s="241"/>
      <c r="F1" s="241"/>
      <c r="G1" s="241"/>
      <c r="H1" s="241"/>
      <c r="I1" s="241"/>
      <c r="J1" s="241"/>
      <c r="K1" s="241"/>
      <c r="L1" s="241"/>
      <c r="M1" s="241"/>
      <c r="N1" s="241"/>
      <c r="O1" s="241"/>
      <c r="P1" s="241"/>
    </row>
    <row r="2" spans="1:16" s="94" customFormat="1" ht="20.25" x14ac:dyDescent="0.3">
      <c r="A2" s="242" t="s">
        <v>255</v>
      </c>
      <c r="B2" s="242"/>
      <c r="C2" s="242"/>
      <c r="D2" s="242"/>
      <c r="E2" s="242"/>
      <c r="F2" s="242"/>
      <c r="G2" s="242"/>
      <c r="H2" s="242"/>
      <c r="I2" s="242"/>
      <c r="J2" s="242"/>
      <c r="K2" s="242"/>
      <c r="L2" s="242"/>
      <c r="M2" s="242"/>
      <c r="N2" s="242"/>
      <c r="O2" s="242"/>
      <c r="P2" s="242"/>
    </row>
    <row r="3" spans="1:16" s="94" customFormat="1" ht="6" customHeight="1" x14ac:dyDescent="0.2"/>
    <row r="4" spans="1:16" s="94" customFormat="1" ht="15.6" customHeight="1" x14ac:dyDescent="0.2">
      <c r="B4" s="95" t="s">
        <v>256</v>
      </c>
      <c r="C4" s="95"/>
      <c r="D4" s="95"/>
      <c r="E4" s="95"/>
    </row>
    <row r="5" spans="1:16" s="94" customFormat="1" ht="6" customHeight="1" thickBot="1" x14ac:dyDescent="0.25"/>
    <row r="6" spans="1:16" ht="18.75" thickBot="1" x14ac:dyDescent="0.25">
      <c r="A6" s="96" t="s">
        <v>257</v>
      </c>
      <c r="B6" s="97"/>
      <c r="C6" s="98"/>
      <c r="D6" s="98"/>
      <c r="E6" s="243" t="s">
        <v>258</v>
      </c>
      <c r="F6" s="243"/>
      <c r="G6" s="243"/>
      <c r="H6" s="243"/>
      <c r="I6" s="243"/>
      <c r="J6" s="243"/>
      <c r="K6" s="243"/>
      <c r="L6" s="243"/>
      <c r="M6" s="243"/>
      <c r="N6" s="243"/>
      <c r="O6" s="243"/>
      <c r="P6" s="244"/>
    </row>
    <row r="7" spans="1:16" s="94" customFormat="1" ht="6.95" customHeight="1" x14ac:dyDescent="0.2">
      <c r="A7" s="100"/>
      <c r="B7" s="101"/>
      <c r="C7" s="101"/>
      <c r="D7" s="101"/>
      <c r="E7" s="102"/>
      <c r="F7" s="102"/>
      <c r="G7" s="102"/>
      <c r="H7" s="102"/>
      <c r="I7" s="102"/>
      <c r="J7" s="102"/>
      <c r="K7" s="102"/>
      <c r="L7" s="102"/>
      <c r="M7" s="102"/>
      <c r="N7" s="102"/>
      <c r="O7" s="102"/>
      <c r="P7" s="102"/>
    </row>
    <row r="8" spans="1:16" s="94" customFormat="1" x14ac:dyDescent="0.2">
      <c r="B8" s="245"/>
      <c r="C8" s="245"/>
      <c r="D8" s="245"/>
      <c r="E8" s="245"/>
      <c r="F8" s="245"/>
      <c r="G8" s="245"/>
      <c r="H8" s="245"/>
      <c r="I8" s="245"/>
      <c r="J8" s="245"/>
      <c r="K8" s="245"/>
      <c r="L8" s="245"/>
      <c r="M8" s="245"/>
      <c r="N8" s="245"/>
      <c r="O8" s="245"/>
      <c r="P8" s="103"/>
    </row>
    <row r="9" spans="1:16" s="94" customFormat="1" ht="4.7" customHeight="1" x14ac:dyDescent="0.2">
      <c r="A9" s="104"/>
      <c r="B9" s="105"/>
      <c r="C9" s="105"/>
      <c r="D9" s="105"/>
      <c r="E9" s="105"/>
      <c r="F9" s="105"/>
      <c r="G9" s="106"/>
      <c r="H9" s="106"/>
      <c r="I9" s="106"/>
      <c r="J9" s="106"/>
      <c r="K9" s="106"/>
      <c r="L9" s="106"/>
      <c r="M9" s="106"/>
      <c r="N9" s="106"/>
      <c r="O9" s="106"/>
      <c r="P9" s="106"/>
    </row>
    <row r="10" spans="1:16" s="107" customFormat="1" ht="49.7" customHeight="1" x14ac:dyDescent="0.2">
      <c r="B10" s="246" t="s">
        <v>259</v>
      </c>
      <c r="C10" s="246"/>
      <c r="D10" s="246"/>
      <c r="E10" s="246"/>
      <c r="F10" s="246"/>
      <c r="G10" s="246"/>
      <c r="H10" s="246"/>
      <c r="I10" s="246"/>
      <c r="J10" s="246"/>
      <c r="K10" s="246"/>
      <c r="L10" s="246"/>
      <c r="M10" s="246"/>
      <c r="N10" s="246"/>
      <c r="O10" s="246"/>
      <c r="P10" s="108"/>
    </row>
    <row r="11" spans="1:16" s="94" customFormat="1" ht="11.1" customHeight="1" thickBot="1" x14ac:dyDescent="0.25">
      <c r="A11" s="104"/>
      <c r="B11" s="105"/>
      <c r="C11" s="105"/>
      <c r="D11" s="105"/>
      <c r="E11" s="106"/>
      <c r="F11" s="106"/>
      <c r="G11" s="106"/>
      <c r="H11" s="106"/>
      <c r="I11" s="106"/>
      <c r="J11" s="106"/>
      <c r="K11" s="106"/>
      <c r="L11" s="106"/>
      <c r="M11" s="106"/>
      <c r="N11" s="106"/>
      <c r="O11" s="106"/>
      <c r="P11" s="106"/>
    </row>
    <row r="12" spans="1:16" s="94" customFormat="1" ht="18.75" thickBot="1" x14ac:dyDescent="0.25">
      <c r="A12" s="109"/>
      <c r="B12" s="110"/>
      <c r="C12" s="110"/>
      <c r="D12" s="110"/>
      <c r="E12" s="234" t="s">
        <v>195</v>
      </c>
      <c r="F12" s="235"/>
      <c r="G12" s="236"/>
      <c r="H12" s="234" t="s">
        <v>232</v>
      </c>
      <c r="I12" s="235"/>
      <c r="J12" s="236"/>
      <c r="K12" s="237" t="s">
        <v>260</v>
      </c>
      <c r="L12" s="238"/>
      <c r="M12" s="239"/>
      <c r="N12" s="237" t="s">
        <v>261</v>
      </c>
      <c r="O12" s="238"/>
      <c r="P12" s="239"/>
    </row>
    <row r="13" spans="1:16" ht="18.75" thickBot="1" x14ac:dyDescent="0.25">
      <c r="A13" s="211" t="s">
        <v>262</v>
      </c>
      <c r="B13" s="212"/>
      <c r="C13" s="212"/>
      <c r="D13" s="212"/>
      <c r="E13" s="228" t="e">
        <f>+SUMIF('[1]Tax Base'!$B$4:$B$324,$E$6,'[1]Tax Base'!$E$4:$E$324)</f>
        <v>#VALUE!</v>
      </c>
      <c r="F13" s="229"/>
      <c r="G13" s="230"/>
      <c r="H13" s="228" t="e">
        <f>+SUMIF('[1]Tax Base'!$B$4:$B$324,$E$6,'[1]Tax Base'!$C$4:$C$324)</f>
        <v>#VALUE!</v>
      </c>
      <c r="I13" s="229"/>
      <c r="J13" s="230"/>
      <c r="K13" s="231" t="e">
        <f>+H13-E13</f>
        <v>#VALUE!</v>
      </c>
      <c r="L13" s="232"/>
      <c r="M13" s="233"/>
      <c r="N13" s="219" t="e">
        <f>+ROUND(H13/E13-1,4)</f>
        <v>#VALUE!</v>
      </c>
      <c r="O13" s="220"/>
      <c r="P13" s="221"/>
    </row>
    <row r="14" spans="1:16" ht="18.75" thickBot="1" x14ac:dyDescent="0.25">
      <c r="A14" s="211" t="s">
        <v>263</v>
      </c>
      <c r="B14" s="212"/>
      <c r="C14" s="212"/>
      <c r="D14" s="212"/>
      <c r="E14" s="222" t="e">
        <f>+SUMIF('[1]Tax Base'!$B$4:$B$324,$E$6,'[1]Tax Base'!$F$4:$F$324)</f>
        <v>#VALUE!</v>
      </c>
      <c r="F14" s="223"/>
      <c r="G14" s="224"/>
      <c r="H14" s="225">
        <v>11000</v>
      </c>
      <c r="I14" s="226"/>
      <c r="J14" s="227"/>
      <c r="K14" s="222" t="e">
        <f>+H14-E14</f>
        <v>#VALUE!</v>
      </c>
      <c r="L14" s="223"/>
      <c r="M14" s="224"/>
      <c r="N14" s="219" t="e">
        <f>+ROUND(H14/E14-1,4)</f>
        <v>#VALUE!</v>
      </c>
      <c r="O14" s="220"/>
      <c r="P14" s="221"/>
    </row>
    <row r="15" spans="1:16" ht="18.75" thickBot="1" x14ac:dyDescent="0.25">
      <c r="A15" s="211" t="s">
        <v>264</v>
      </c>
      <c r="B15" s="212"/>
      <c r="C15" s="212"/>
      <c r="D15" s="212"/>
      <c r="E15" s="213" t="e">
        <f>+ROUND(E14/E13,2)</f>
        <v>#VALUE!</v>
      </c>
      <c r="F15" s="214"/>
      <c r="G15" s="215"/>
      <c r="H15" s="213" t="e">
        <f>+ROUND(H14/H13,2)</f>
        <v>#VALUE!</v>
      </c>
      <c r="I15" s="214"/>
      <c r="J15" s="215"/>
      <c r="K15" s="216" t="e">
        <f>+H15-E15</f>
        <v>#VALUE!</v>
      </c>
      <c r="L15" s="217"/>
      <c r="M15" s="218"/>
      <c r="N15" s="219" t="e">
        <f>+ROUND(H15/E15-1,4)</f>
        <v>#VALUE!</v>
      </c>
      <c r="O15" s="220"/>
      <c r="P15" s="221"/>
    </row>
    <row r="16" spans="1:16" s="94" customFormat="1" ht="9" customHeight="1" thickBot="1" x14ac:dyDescent="0.3">
      <c r="A16" s="111"/>
      <c r="B16" s="111"/>
      <c r="C16" s="111"/>
      <c r="D16" s="111"/>
    </row>
    <row r="17" spans="1:16" s="119" customFormat="1" ht="18" x14ac:dyDescent="0.25">
      <c r="A17" s="112" t="s">
        <v>265</v>
      </c>
      <c r="B17" s="113"/>
      <c r="C17" s="113"/>
      <c r="D17" s="114"/>
      <c r="E17" s="115"/>
      <c r="F17" s="116"/>
      <c r="G17" s="116"/>
      <c r="H17" s="116"/>
      <c r="I17" s="116"/>
      <c r="J17" s="116"/>
      <c r="K17" s="116"/>
      <c r="L17" s="116"/>
      <c r="M17" s="117"/>
      <c r="N17" s="117"/>
      <c r="O17" s="117"/>
      <c r="P17" s="118"/>
    </row>
    <row r="18" spans="1:16" s="124" customFormat="1" ht="22.35" customHeight="1" x14ac:dyDescent="0.25">
      <c r="A18" s="120"/>
      <c r="B18" s="94" t="s">
        <v>266</v>
      </c>
      <c r="C18" s="121"/>
      <c r="D18" s="121"/>
      <c r="E18" s="122"/>
      <c r="F18" s="121"/>
      <c r="G18" s="121"/>
      <c r="H18" s="121"/>
      <c r="I18" s="121"/>
      <c r="J18" s="121"/>
      <c r="K18" s="121"/>
      <c r="L18" s="121"/>
      <c r="M18" s="121"/>
      <c r="N18" s="121"/>
      <c r="O18" s="121"/>
      <c r="P18" s="123"/>
    </row>
    <row r="19" spans="1:16" s="121" customFormat="1" ht="11.45" customHeight="1" thickBot="1" x14ac:dyDescent="0.25">
      <c r="A19" s="125"/>
      <c r="B19" s="126"/>
      <c r="C19" s="126"/>
      <c r="D19" s="126"/>
      <c r="E19" s="126"/>
      <c r="F19" s="126"/>
      <c r="G19" s="126"/>
      <c r="H19" s="126"/>
      <c r="I19" s="126"/>
      <c r="J19" s="126"/>
      <c r="K19" s="126"/>
      <c r="L19" s="126"/>
      <c r="M19" s="126"/>
      <c r="N19" s="126"/>
      <c r="O19" s="126"/>
      <c r="P19" s="127"/>
    </row>
    <row r="20" spans="1:16" s="94" customFormat="1" ht="5.85" customHeight="1" thickBot="1" x14ac:dyDescent="0.25">
      <c r="A20" s="128"/>
      <c r="B20" s="129"/>
      <c r="C20" s="129"/>
      <c r="D20" s="129"/>
      <c r="E20" s="129"/>
      <c r="F20" s="129"/>
      <c r="G20" s="129"/>
      <c r="H20" s="129"/>
      <c r="I20" s="129"/>
      <c r="J20" s="129"/>
      <c r="K20" s="129"/>
      <c r="L20" s="129"/>
      <c r="M20" s="129"/>
      <c r="N20" s="129"/>
      <c r="O20" s="129"/>
      <c r="P20" s="130"/>
    </row>
    <row r="21" spans="1:16" ht="18" x14ac:dyDescent="0.25">
      <c r="A21" s="131" t="s">
        <v>267</v>
      </c>
      <c r="B21" s="132"/>
      <c r="C21" s="132"/>
      <c r="D21" s="133"/>
      <c r="E21" s="134"/>
      <c r="F21" s="135"/>
      <c r="G21" s="135"/>
      <c r="H21" s="135"/>
      <c r="I21" s="135"/>
      <c r="J21" s="135"/>
      <c r="K21" s="135"/>
      <c r="L21" s="135"/>
      <c r="M21" s="136"/>
      <c r="N21" s="136"/>
      <c r="O21" s="136"/>
      <c r="P21" s="137"/>
    </row>
    <row r="22" spans="1:16" s="94" customFormat="1" ht="6.6" customHeight="1" x14ac:dyDescent="0.2">
      <c r="A22" s="138"/>
      <c r="P22" s="139"/>
    </row>
    <row r="23" spans="1:16" s="94" customFormat="1" ht="15.75" customHeight="1" x14ac:dyDescent="0.2">
      <c r="A23" s="138"/>
      <c r="B23" s="94" t="s">
        <v>268</v>
      </c>
      <c r="P23" s="139"/>
    </row>
    <row r="24" spans="1:16" s="94" customFormat="1" ht="5.85" customHeight="1" x14ac:dyDescent="0.2">
      <c r="A24" s="138"/>
      <c r="P24" s="139"/>
    </row>
    <row r="25" spans="1:16" s="94" customFormat="1" ht="15.75" customHeight="1" x14ac:dyDescent="0.2">
      <c r="A25" s="138"/>
      <c r="B25" s="94" t="s">
        <v>269</v>
      </c>
      <c r="N25" s="94" t="s">
        <v>270</v>
      </c>
      <c r="P25" s="139"/>
    </row>
    <row r="26" spans="1:16" s="94" customFormat="1" ht="15.75" customHeight="1" x14ac:dyDescent="0.2">
      <c r="A26" s="138"/>
      <c r="B26" s="95"/>
      <c r="C26" s="95"/>
      <c r="D26" s="95"/>
      <c r="E26" s="95"/>
      <c r="F26" s="95"/>
      <c r="G26" s="95"/>
      <c r="H26" s="95"/>
      <c r="I26" s="95"/>
      <c r="J26" s="95"/>
      <c r="K26" s="95"/>
      <c r="L26" s="95"/>
      <c r="N26" s="140"/>
      <c r="O26" s="140"/>
      <c r="P26" s="139"/>
    </row>
    <row r="27" spans="1:16" s="94" customFormat="1" ht="15.75" customHeight="1" x14ac:dyDescent="0.2">
      <c r="A27" s="138"/>
      <c r="B27" s="141"/>
      <c r="C27" s="141"/>
      <c r="D27" s="141"/>
      <c r="E27" s="141"/>
      <c r="F27" s="141"/>
      <c r="G27" s="141"/>
      <c r="H27" s="141"/>
      <c r="I27" s="141"/>
      <c r="J27" s="141"/>
      <c r="K27" s="141"/>
      <c r="L27" s="141"/>
      <c r="N27" s="141"/>
      <c r="O27" s="141"/>
      <c r="P27" s="139"/>
    </row>
    <row r="28" spans="1:16" s="94" customFormat="1" ht="15.75" customHeight="1" x14ac:dyDescent="0.2">
      <c r="A28" s="138"/>
      <c r="B28" s="141"/>
      <c r="C28" s="141"/>
      <c r="D28" s="141"/>
      <c r="E28" s="141"/>
      <c r="F28" s="141"/>
      <c r="G28" s="141"/>
      <c r="H28" s="141"/>
      <c r="I28" s="141"/>
      <c r="J28" s="141"/>
      <c r="K28" s="141"/>
      <c r="L28" s="141"/>
      <c r="N28" s="141"/>
      <c r="O28" s="141"/>
      <c r="P28" s="139"/>
    </row>
    <row r="29" spans="1:16" s="94" customFormat="1" ht="15.75" customHeight="1" x14ac:dyDescent="0.2">
      <c r="A29" s="138"/>
      <c r="B29" s="141"/>
      <c r="C29" s="141"/>
      <c r="D29" s="141"/>
      <c r="E29" s="141"/>
      <c r="F29" s="141"/>
      <c r="G29" s="141"/>
      <c r="H29" s="141"/>
      <c r="I29" s="141"/>
      <c r="J29" s="141"/>
      <c r="K29" s="141"/>
      <c r="L29" s="141"/>
      <c r="N29" s="141"/>
      <c r="O29" s="141"/>
      <c r="P29" s="139"/>
    </row>
    <row r="30" spans="1:16" s="94" customFormat="1" ht="15.75" customHeight="1" x14ac:dyDescent="0.2">
      <c r="A30" s="138"/>
      <c r="B30" s="141"/>
      <c r="C30" s="141"/>
      <c r="D30" s="141"/>
      <c r="E30" s="141"/>
      <c r="F30" s="141"/>
      <c r="G30" s="141"/>
      <c r="H30" s="141"/>
      <c r="I30" s="141"/>
      <c r="J30" s="141"/>
      <c r="K30" s="141"/>
      <c r="L30" s="141"/>
      <c r="N30" s="141"/>
      <c r="O30" s="141"/>
      <c r="P30" s="139"/>
    </row>
    <row r="31" spans="1:16" s="94" customFormat="1" ht="15.75" customHeight="1" x14ac:dyDescent="0.2">
      <c r="A31" s="138"/>
      <c r="B31" s="141"/>
      <c r="C31" s="141"/>
      <c r="D31" s="141"/>
      <c r="E31" s="141"/>
      <c r="F31" s="141"/>
      <c r="G31" s="141"/>
      <c r="H31" s="141"/>
      <c r="I31" s="141"/>
      <c r="J31" s="141"/>
      <c r="K31" s="141"/>
      <c r="L31" s="141"/>
      <c r="N31" s="141"/>
      <c r="O31" s="141"/>
      <c r="P31" s="139"/>
    </row>
    <row r="32" spans="1:16" s="94" customFormat="1" ht="15.75" customHeight="1" x14ac:dyDescent="0.2">
      <c r="A32" s="138"/>
      <c r="B32" s="141"/>
      <c r="C32" s="141"/>
      <c r="D32" s="141"/>
      <c r="E32" s="141"/>
      <c r="F32" s="141"/>
      <c r="G32" s="141"/>
      <c r="H32" s="141"/>
      <c r="I32" s="141"/>
      <c r="J32" s="141"/>
      <c r="K32" s="141"/>
      <c r="L32" s="141"/>
      <c r="N32" s="141"/>
      <c r="O32" s="141"/>
      <c r="P32" s="139"/>
    </row>
    <row r="33" spans="1:16" s="94" customFormat="1" ht="15.75" customHeight="1" x14ac:dyDescent="0.2">
      <c r="A33" s="138"/>
      <c r="B33" s="141"/>
      <c r="C33" s="141"/>
      <c r="D33" s="141"/>
      <c r="E33" s="141"/>
      <c r="F33" s="141"/>
      <c r="G33" s="141"/>
      <c r="H33" s="141"/>
      <c r="I33" s="141"/>
      <c r="J33" s="141"/>
      <c r="K33" s="141"/>
      <c r="L33" s="141"/>
      <c r="N33" s="141"/>
      <c r="O33" s="141"/>
      <c r="P33" s="139"/>
    </row>
    <row r="34" spans="1:16" s="94" customFormat="1" ht="15.75" customHeight="1" x14ac:dyDescent="0.2">
      <c r="A34" s="138"/>
      <c r="B34" s="141"/>
      <c r="C34" s="141"/>
      <c r="D34" s="141"/>
      <c r="E34" s="141"/>
      <c r="F34" s="141"/>
      <c r="G34" s="141"/>
      <c r="H34" s="141"/>
      <c r="I34" s="141"/>
      <c r="J34" s="141"/>
      <c r="K34" s="141"/>
      <c r="L34" s="141"/>
      <c r="N34" s="141"/>
      <c r="O34" s="141"/>
      <c r="P34" s="139"/>
    </row>
    <row r="35" spans="1:16" s="94" customFormat="1" ht="15.75" customHeight="1" x14ac:dyDescent="0.2">
      <c r="A35" s="138"/>
      <c r="B35" s="141"/>
      <c r="C35" s="141"/>
      <c r="D35" s="141"/>
      <c r="E35" s="141"/>
      <c r="F35" s="141"/>
      <c r="G35" s="141"/>
      <c r="H35" s="141"/>
      <c r="I35" s="141"/>
      <c r="J35" s="141"/>
      <c r="K35" s="141"/>
      <c r="L35" s="141"/>
      <c r="N35" s="141"/>
      <c r="O35" s="141"/>
      <c r="P35" s="139"/>
    </row>
    <row r="36" spans="1:16" s="94" customFormat="1" ht="15.75" customHeight="1" thickBot="1" x14ac:dyDescent="0.25">
      <c r="A36" s="138"/>
      <c r="P36" s="139"/>
    </row>
    <row r="37" spans="1:16" ht="18" x14ac:dyDescent="0.2">
      <c r="A37" s="195" t="s">
        <v>271</v>
      </c>
      <c r="B37" s="196"/>
      <c r="C37" s="196"/>
      <c r="D37" s="196"/>
      <c r="E37" s="196"/>
      <c r="F37" s="142"/>
      <c r="G37" s="142"/>
      <c r="H37" s="142"/>
      <c r="I37" s="142"/>
      <c r="J37" s="136"/>
      <c r="K37" s="136"/>
      <c r="L37" s="136"/>
      <c r="M37" s="136"/>
      <c r="N37" s="136"/>
      <c r="O37" s="136"/>
      <c r="P37" s="137"/>
    </row>
    <row r="38" spans="1:16" ht="8.1" customHeight="1" x14ac:dyDescent="0.2">
      <c r="A38" s="138"/>
      <c r="B38" s="94"/>
      <c r="C38" s="94"/>
      <c r="D38" s="94"/>
      <c r="E38" s="94"/>
      <c r="F38" s="94"/>
      <c r="G38" s="94"/>
      <c r="H38" s="94"/>
      <c r="I38" s="94"/>
      <c r="J38" s="94"/>
      <c r="K38" s="94"/>
      <c r="L38" s="94"/>
      <c r="M38" s="94"/>
      <c r="N38" s="94"/>
      <c r="O38" s="94"/>
      <c r="P38" s="139"/>
    </row>
    <row r="39" spans="1:16" ht="15.75" hidden="1" x14ac:dyDescent="0.25">
      <c r="A39" s="138"/>
      <c r="B39" s="143" t="s">
        <v>272</v>
      </c>
      <c r="C39" s="144"/>
      <c r="D39" s="144"/>
      <c r="E39" s="144"/>
      <c r="F39" s="144"/>
      <c r="G39" s="144"/>
      <c r="H39" s="144"/>
      <c r="I39" s="144"/>
      <c r="J39" s="144"/>
      <c r="K39" s="144"/>
      <c r="L39" s="94"/>
      <c r="M39" s="94"/>
      <c r="N39" s="94"/>
      <c r="O39" s="94"/>
      <c r="P39" s="139"/>
    </row>
    <row r="40" spans="1:16" s="94" customFormat="1" ht="8.85" hidden="1" customHeight="1" x14ac:dyDescent="0.25">
      <c r="A40" s="138"/>
      <c r="B40" s="145"/>
      <c r="P40" s="139"/>
    </row>
    <row r="41" spans="1:16" ht="16.5" thickBot="1" x14ac:dyDescent="0.3">
      <c r="A41" s="146"/>
      <c r="B41" s="147" t="s">
        <v>273</v>
      </c>
      <c r="C41" s="94"/>
      <c r="D41" s="94"/>
      <c r="E41" s="94"/>
      <c r="F41" s="94"/>
      <c r="G41" s="94"/>
      <c r="H41" s="94"/>
      <c r="I41" s="94"/>
      <c r="J41" s="145"/>
      <c r="K41" s="94"/>
      <c r="L41" s="94"/>
      <c r="M41" s="94"/>
      <c r="N41" s="94"/>
      <c r="O41" s="94"/>
      <c r="P41" s="139"/>
    </row>
    <row r="42" spans="1:16" s="94" customFormat="1" ht="15.95" customHeight="1" thickBot="1" x14ac:dyDescent="0.25">
      <c r="A42" s="148"/>
      <c r="B42" s="149" t="s">
        <v>274</v>
      </c>
      <c r="C42" s="150"/>
      <c r="D42" s="197" t="s">
        <v>646</v>
      </c>
      <c r="E42" s="198"/>
      <c r="F42" s="198"/>
      <c r="G42" s="198"/>
      <c r="H42" s="198"/>
      <c r="I42" s="198"/>
      <c r="J42" s="198"/>
      <c r="K42" s="198"/>
      <c r="L42" s="198"/>
      <c r="M42" s="198"/>
      <c r="N42" s="198"/>
      <c r="O42" s="199"/>
      <c r="P42" s="139"/>
    </row>
    <row r="43" spans="1:16" s="94" customFormat="1" ht="15.75" thickBot="1" x14ac:dyDescent="0.25">
      <c r="A43" s="148"/>
      <c r="B43" s="151" t="s">
        <v>275</v>
      </c>
      <c r="C43" s="150"/>
      <c r="D43" s="152">
        <v>30</v>
      </c>
      <c r="E43" s="153" t="s">
        <v>276</v>
      </c>
      <c r="F43" s="154">
        <v>93</v>
      </c>
      <c r="G43" s="153" t="s">
        <v>276</v>
      </c>
      <c r="H43" s="154">
        <v>45</v>
      </c>
      <c r="I43" s="151"/>
      <c r="J43" s="155"/>
      <c r="K43" s="155"/>
      <c r="L43" s="155"/>
      <c r="M43" s="155"/>
      <c r="N43" s="155"/>
      <c r="O43" s="155"/>
      <c r="P43" s="139"/>
    </row>
    <row r="44" spans="1:16" s="94" customFormat="1" ht="15.95" customHeight="1" thickBot="1" x14ac:dyDescent="0.25">
      <c r="A44" s="148"/>
      <c r="B44" s="151" t="s">
        <v>277</v>
      </c>
      <c r="C44" s="156"/>
      <c r="D44" s="197" t="s">
        <v>647</v>
      </c>
      <c r="E44" s="198"/>
      <c r="F44" s="198"/>
      <c r="G44" s="198"/>
      <c r="H44" s="198"/>
      <c r="I44" s="198"/>
      <c r="J44" s="198"/>
      <c r="K44" s="198"/>
      <c r="L44" s="198"/>
      <c r="M44" s="198"/>
      <c r="N44" s="198"/>
      <c r="O44" s="199"/>
      <c r="P44" s="139"/>
    </row>
    <row r="45" spans="1:16" s="94" customFormat="1" ht="15.95" customHeight="1" thickBot="1" x14ac:dyDescent="0.25">
      <c r="A45" s="148"/>
      <c r="B45" s="151" t="s">
        <v>278</v>
      </c>
      <c r="C45" s="156"/>
      <c r="D45" s="197" t="s">
        <v>648</v>
      </c>
      <c r="E45" s="198"/>
      <c r="F45" s="198"/>
      <c r="G45" s="198"/>
      <c r="H45" s="198"/>
      <c r="I45" s="198"/>
      <c r="J45" s="198"/>
      <c r="K45" s="198"/>
      <c r="L45" s="198"/>
      <c r="M45" s="198"/>
      <c r="N45" s="198"/>
      <c r="O45" s="199"/>
      <c r="P45" s="139"/>
    </row>
    <row r="46" spans="1:16" s="94" customFormat="1" ht="15.6" customHeight="1" x14ac:dyDescent="0.2">
      <c r="A46" s="148"/>
      <c r="B46" s="157" t="s">
        <v>279</v>
      </c>
      <c r="C46" s="158"/>
      <c r="D46" s="204"/>
      <c r="E46" s="205"/>
      <c r="F46" s="205"/>
      <c r="G46" s="205"/>
      <c r="H46" s="205"/>
      <c r="I46" s="205"/>
      <c r="J46" s="205"/>
      <c r="K46" s="205"/>
      <c r="L46" s="205"/>
      <c r="M46" s="205"/>
      <c r="N46" s="205"/>
      <c r="O46" s="206"/>
      <c r="P46" s="139"/>
    </row>
    <row r="47" spans="1:16" s="94" customFormat="1" ht="15.95" customHeight="1" thickBot="1" x14ac:dyDescent="0.25">
      <c r="A47" s="138"/>
      <c r="B47" s="159"/>
      <c r="C47" s="160"/>
      <c r="D47" s="207"/>
      <c r="E47" s="208"/>
      <c r="F47" s="208"/>
      <c r="G47" s="208"/>
      <c r="H47" s="208"/>
      <c r="I47" s="208"/>
      <c r="J47" s="208"/>
      <c r="K47" s="208"/>
      <c r="L47" s="208"/>
      <c r="M47" s="208"/>
      <c r="N47" s="208"/>
      <c r="O47" s="209"/>
      <c r="P47" s="139"/>
    </row>
    <row r="48" spans="1:16" s="94" customFormat="1" ht="7.35" customHeight="1" x14ac:dyDescent="0.2">
      <c r="A48" s="138"/>
      <c r="O48" s="139"/>
      <c r="P48" s="139"/>
    </row>
    <row r="49" spans="1:16" s="94" customFormat="1" ht="15.75" thickBot="1" x14ac:dyDescent="0.25">
      <c r="A49" s="138"/>
      <c r="B49" s="161" t="s">
        <v>280</v>
      </c>
      <c r="O49" s="139"/>
      <c r="P49" s="139"/>
    </row>
    <row r="50" spans="1:16" s="94" customFormat="1" ht="24" customHeight="1" thickBot="1" x14ac:dyDescent="0.25">
      <c r="A50" s="138"/>
      <c r="B50" s="151" t="s">
        <v>281</v>
      </c>
      <c r="C50" s="162"/>
      <c r="D50" s="197" t="s">
        <v>649</v>
      </c>
      <c r="E50" s="198"/>
      <c r="F50" s="198"/>
      <c r="G50" s="198"/>
      <c r="H50" s="198"/>
      <c r="I50" s="198"/>
      <c r="J50" s="198"/>
      <c r="K50" s="198"/>
      <c r="L50" s="198"/>
      <c r="M50" s="198"/>
      <c r="N50" s="198"/>
      <c r="O50" s="199"/>
      <c r="P50" s="139"/>
    </row>
    <row r="51" spans="1:16" s="94" customFormat="1" ht="24" customHeight="1" thickBot="1" x14ac:dyDescent="0.25">
      <c r="A51" s="138"/>
      <c r="B51" s="151" t="s">
        <v>282</v>
      </c>
      <c r="C51" s="162"/>
      <c r="D51" s="210" t="s">
        <v>650</v>
      </c>
      <c r="E51" s="198"/>
      <c r="F51" s="198"/>
      <c r="G51" s="198"/>
      <c r="H51" s="198"/>
      <c r="I51" s="198"/>
      <c r="J51" s="198"/>
      <c r="K51" s="198"/>
      <c r="L51" s="198"/>
      <c r="M51" s="198"/>
      <c r="N51" s="198"/>
      <c r="O51" s="199"/>
      <c r="P51" s="139"/>
    </row>
    <row r="52" spans="1:16" s="94" customFormat="1" ht="24" customHeight="1" thickBot="1" x14ac:dyDescent="0.25">
      <c r="A52" s="138"/>
      <c r="B52" s="151" t="s">
        <v>283</v>
      </c>
      <c r="C52" s="162"/>
      <c r="D52" s="197" t="s">
        <v>651</v>
      </c>
      <c r="E52" s="198"/>
      <c r="F52" s="198"/>
      <c r="G52" s="198"/>
      <c r="H52" s="198"/>
      <c r="I52" s="198"/>
      <c r="J52" s="198"/>
      <c r="K52" s="198"/>
      <c r="L52" s="198"/>
      <c r="M52" s="198"/>
      <c r="N52" s="198"/>
      <c r="O52" s="199"/>
      <c r="P52" s="139"/>
    </row>
    <row r="53" spans="1:16" s="94" customFormat="1" ht="11.1" customHeight="1" thickBot="1" x14ac:dyDescent="0.25">
      <c r="A53" s="163"/>
      <c r="B53" s="164"/>
      <c r="C53" s="164"/>
      <c r="D53" s="164"/>
      <c r="E53" s="164"/>
      <c r="F53" s="164"/>
      <c r="G53" s="164"/>
      <c r="H53" s="164"/>
      <c r="I53" s="164"/>
      <c r="J53" s="164"/>
      <c r="K53" s="164"/>
      <c r="L53" s="164"/>
      <c r="M53" s="164"/>
      <c r="N53" s="164"/>
      <c r="O53" s="164"/>
      <c r="P53" s="165"/>
    </row>
    <row r="54" spans="1:16" s="94" customFormat="1" ht="11.45" customHeight="1" thickBot="1" x14ac:dyDescent="0.25"/>
    <row r="55" spans="1:16" s="94" customFormat="1" ht="18" x14ac:dyDescent="0.2">
      <c r="A55" s="131" t="s">
        <v>284</v>
      </c>
      <c r="B55" s="142"/>
      <c r="C55" s="136"/>
      <c r="D55" s="136"/>
      <c r="E55" s="136"/>
      <c r="F55" s="136"/>
      <c r="G55" s="136"/>
      <c r="H55" s="136"/>
      <c r="I55" s="136"/>
      <c r="J55" s="136"/>
      <c r="K55" s="136"/>
      <c r="L55" s="136"/>
      <c r="M55" s="136"/>
      <c r="N55" s="136"/>
      <c r="O55" s="136"/>
      <c r="P55" s="137"/>
    </row>
    <row r="56" spans="1:16" s="94" customFormat="1" ht="8.1" customHeight="1" x14ac:dyDescent="0.2">
      <c r="A56" s="138"/>
      <c r="P56" s="139"/>
    </row>
    <row r="57" spans="1:16" x14ac:dyDescent="0.2">
      <c r="A57" s="138"/>
      <c r="B57" s="94" t="s">
        <v>285</v>
      </c>
      <c r="C57" s="94"/>
      <c r="D57" s="94"/>
      <c r="E57" s="94"/>
      <c r="F57" s="94"/>
      <c r="G57" s="94"/>
      <c r="H57" s="166" t="s">
        <v>286</v>
      </c>
      <c r="I57" s="140" t="s">
        <v>645</v>
      </c>
      <c r="J57" s="140"/>
      <c r="K57" s="140"/>
      <c r="M57" s="200"/>
      <c r="N57" s="200"/>
      <c r="O57" s="200"/>
      <c r="P57" s="201"/>
    </row>
    <row r="58" spans="1:16" ht="24" customHeight="1" x14ac:dyDescent="0.2">
      <c r="A58" s="169"/>
      <c r="B58" s="170" t="s">
        <v>287</v>
      </c>
      <c r="D58" s="140" t="s">
        <v>652</v>
      </c>
      <c r="E58" s="140"/>
      <c r="F58" s="140"/>
      <c r="G58" s="140"/>
      <c r="H58" s="171" t="s">
        <v>288</v>
      </c>
      <c r="I58" s="94"/>
      <c r="J58" s="140" t="s">
        <v>653</v>
      </c>
      <c r="K58" s="140"/>
      <c r="L58" s="140"/>
      <c r="M58" s="140"/>
      <c r="N58" s="140"/>
      <c r="O58" s="140"/>
      <c r="P58" s="139"/>
    </row>
    <row r="59" spans="1:16" ht="7.35" customHeight="1" x14ac:dyDescent="0.2">
      <c r="A59" s="169"/>
      <c r="B59" s="172"/>
      <c r="C59" s="171"/>
      <c r="D59" s="94"/>
      <c r="E59" s="167"/>
      <c r="F59" s="167"/>
      <c r="G59" s="167"/>
      <c r="H59" s="167"/>
      <c r="I59" s="167"/>
      <c r="J59" s="167"/>
      <c r="K59" s="167"/>
      <c r="L59" s="167"/>
      <c r="M59" s="167"/>
      <c r="N59" s="167"/>
      <c r="O59" s="167"/>
      <c r="P59" s="168"/>
    </row>
    <row r="60" spans="1:16" ht="19.7" customHeight="1" x14ac:dyDescent="0.25">
      <c r="A60" s="169"/>
      <c r="B60" s="170" t="s">
        <v>289</v>
      </c>
      <c r="C60" s="171"/>
      <c r="D60" s="94"/>
      <c r="E60" s="167"/>
      <c r="F60" s="167"/>
      <c r="G60" s="167"/>
      <c r="H60" s="182" t="s">
        <v>650</v>
      </c>
      <c r="I60" s="173"/>
      <c r="J60" s="173"/>
      <c r="K60" s="173"/>
      <c r="L60" s="173"/>
      <c r="M60" s="173"/>
      <c r="N60" s="173"/>
      <c r="O60" s="173"/>
      <c r="P60" s="168"/>
    </row>
    <row r="61" spans="1:16" s="94" customFormat="1" ht="8.85" customHeight="1" thickBot="1" x14ac:dyDescent="0.25">
      <c r="A61" s="163"/>
      <c r="B61" s="174"/>
      <c r="C61" s="174"/>
      <c r="D61" s="174"/>
      <c r="E61" s="174"/>
      <c r="F61" s="174"/>
      <c r="G61" s="174"/>
      <c r="H61" s="202"/>
      <c r="I61" s="202"/>
      <c r="J61" s="202"/>
      <c r="K61" s="202"/>
      <c r="L61" s="202"/>
      <c r="M61" s="202"/>
      <c r="N61" s="202"/>
      <c r="O61" s="202"/>
      <c r="P61" s="203"/>
    </row>
    <row r="62" spans="1:16" s="94" customFormat="1" ht="5.85" customHeight="1" thickBot="1" x14ac:dyDescent="0.25"/>
    <row r="63" spans="1:16" s="94" customFormat="1" ht="18" x14ac:dyDescent="0.2">
      <c r="A63" s="131" t="s">
        <v>290</v>
      </c>
      <c r="B63" s="136"/>
      <c r="C63" s="136"/>
      <c r="D63" s="136"/>
      <c r="E63" s="136"/>
      <c r="F63" s="136"/>
      <c r="G63" s="136"/>
      <c r="H63" s="136"/>
      <c r="I63" s="136"/>
      <c r="J63" s="136"/>
      <c r="K63" s="136"/>
      <c r="L63" s="136"/>
      <c r="M63" s="136"/>
      <c r="N63" s="136"/>
      <c r="O63" s="136"/>
      <c r="P63" s="137"/>
    </row>
    <row r="64" spans="1:16" s="94" customFormat="1" ht="8.1" customHeight="1" x14ac:dyDescent="0.2">
      <c r="A64" s="138"/>
      <c r="P64" s="139"/>
    </row>
    <row r="65" spans="1:16" s="94" customFormat="1" ht="15.75" x14ac:dyDescent="0.25">
      <c r="A65" s="138"/>
      <c r="B65" s="94" t="s">
        <v>291</v>
      </c>
      <c r="E65" s="175" t="s">
        <v>292</v>
      </c>
      <c r="P65" s="139"/>
    </row>
    <row r="66" spans="1:16" s="94" customFormat="1" x14ac:dyDescent="0.2">
      <c r="A66" s="138"/>
      <c r="B66" s="94" t="s">
        <v>293</v>
      </c>
      <c r="E66" s="94" t="s">
        <v>294</v>
      </c>
      <c r="P66" s="139"/>
    </row>
    <row r="67" spans="1:16" s="94" customFormat="1" ht="8.1" customHeight="1" thickBot="1" x14ac:dyDescent="0.3">
      <c r="A67" s="176"/>
      <c r="B67" s="177"/>
      <c r="C67" s="178"/>
      <c r="D67" s="179"/>
      <c r="E67" s="178"/>
      <c r="F67" s="180"/>
      <c r="G67" s="180"/>
      <c r="H67" s="180"/>
      <c r="I67" s="164"/>
      <c r="J67" s="164"/>
      <c r="K67" s="164"/>
      <c r="L67" s="164"/>
      <c r="M67" s="164"/>
      <c r="N67" s="164"/>
      <c r="O67" s="164"/>
      <c r="P67" s="165"/>
    </row>
    <row r="68" spans="1:16" hidden="1" x14ac:dyDescent="0.2">
      <c r="A68" s="94"/>
      <c r="B68" s="94"/>
      <c r="C68" s="94"/>
      <c r="D68" s="94"/>
      <c r="E68" s="94"/>
      <c r="F68" s="94"/>
      <c r="G68" s="94"/>
      <c r="H68" s="94"/>
      <c r="I68" s="94"/>
      <c r="J68" s="94"/>
      <c r="K68" s="94"/>
      <c r="L68" s="94"/>
      <c r="M68" s="94"/>
      <c r="N68" s="94"/>
      <c r="O68" s="94"/>
      <c r="P68" s="94"/>
    </row>
    <row r="69" spans="1:16" hidden="1" x14ac:dyDescent="0.2">
      <c r="A69" s="170" t="s">
        <v>295</v>
      </c>
    </row>
    <row r="70" spans="1:16" hidden="1" x14ac:dyDescent="0.2">
      <c r="A70" s="94" t="s">
        <v>296</v>
      </c>
    </row>
    <row r="71" spans="1:16" hidden="1" x14ac:dyDescent="0.2">
      <c r="A71" s="94" t="s">
        <v>297</v>
      </c>
    </row>
    <row r="72" spans="1:16" hidden="1" x14ac:dyDescent="0.2">
      <c r="A72" s="94" t="s">
        <v>298</v>
      </c>
    </row>
    <row r="73" spans="1:16" hidden="1" x14ac:dyDescent="0.2">
      <c r="A73" s="94" t="s">
        <v>299</v>
      </c>
    </row>
    <row r="74" spans="1:16" hidden="1" x14ac:dyDescent="0.2">
      <c r="A74" s="94" t="s">
        <v>300</v>
      </c>
    </row>
    <row r="75" spans="1:16" hidden="1" x14ac:dyDescent="0.2">
      <c r="A75" s="94" t="s">
        <v>301</v>
      </c>
    </row>
    <row r="76" spans="1:16" hidden="1" x14ac:dyDescent="0.2">
      <c r="A76" s="94" t="s">
        <v>302</v>
      </c>
    </row>
    <row r="77" spans="1:16" hidden="1" x14ac:dyDescent="0.2">
      <c r="A77" s="94" t="s">
        <v>303</v>
      </c>
    </row>
    <row r="78" spans="1:16" hidden="1" x14ac:dyDescent="0.2">
      <c r="A78" s="94" t="s">
        <v>304</v>
      </c>
    </row>
    <row r="79" spans="1:16" hidden="1" x14ac:dyDescent="0.2">
      <c r="A79" s="94" t="s">
        <v>305</v>
      </c>
    </row>
    <row r="80" spans="1:16" hidden="1" x14ac:dyDescent="0.2">
      <c r="A80" s="94" t="s">
        <v>306</v>
      </c>
    </row>
    <row r="81" spans="1:1" hidden="1" x14ac:dyDescent="0.2">
      <c r="A81" s="94" t="s">
        <v>307</v>
      </c>
    </row>
    <row r="82" spans="1:1" hidden="1" x14ac:dyDescent="0.2">
      <c r="A82" s="94" t="s">
        <v>308</v>
      </c>
    </row>
    <row r="83" spans="1:1" hidden="1" x14ac:dyDescent="0.2">
      <c r="A83" s="94" t="s">
        <v>309</v>
      </c>
    </row>
    <row r="84" spans="1:1" hidden="1" x14ac:dyDescent="0.2">
      <c r="A84" s="94" t="s">
        <v>310</v>
      </c>
    </row>
    <row r="85" spans="1:1" hidden="1" x14ac:dyDescent="0.2">
      <c r="A85" s="94" t="s">
        <v>311</v>
      </c>
    </row>
    <row r="86" spans="1:1" hidden="1" x14ac:dyDescent="0.2">
      <c r="A86" s="94" t="s">
        <v>312</v>
      </c>
    </row>
    <row r="87" spans="1:1" hidden="1" x14ac:dyDescent="0.2">
      <c r="A87" s="94" t="s">
        <v>313</v>
      </c>
    </row>
    <row r="88" spans="1:1" hidden="1" x14ac:dyDescent="0.2">
      <c r="A88" s="94" t="s">
        <v>314</v>
      </c>
    </row>
    <row r="89" spans="1:1" hidden="1" x14ac:dyDescent="0.2">
      <c r="A89" s="94" t="s">
        <v>315</v>
      </c>
    </row>
    <row r="90" spans="1:1" hidden="1" x14ac:dyDescent="0.2">
      <c r="A90" s="94" t="s">
        <v>316</v>
      </c>
    </row>
    <row r="91" spans="1:1" hidden="1" x14ac:dyDescent="0.2">
      <c r="A91" s="94" t="s">
        <v>317</v>
      </c>
    </row>
    <row r="92" spans="1:1" hidden="1" x14ac:dyDescent="0.2">
      <c r="A92" s="94" t="s">
        <v>318</v>
      </c>
    </row>
    <row r="93" spans="1:1" hidden="1" x14ac:dyDescent="0.2">
      <c r="A93" s="94" t="s">
        <v>319</v>
      </c>
    </row>
    <row r="94" spans="1:1" hidden="1" x14ac:dyDescent="0.2">
      <c r="A94" s="94" t="s">
        <v>320</v>
      </c>
    </row>
    <row r="95" spans="1:1" hidden="1" x14ac:dyDescent="0.2">
      <c r="A95" s="94" t="s">
        <v>321</v>
      </c>
    </row>
    <row r="96" spans="1:1" hidden="1" x14ac:dyDescent="0.2">
      <c r="A96" s="94" t="s">
        <v>322</v>
      </c>
    </row>
    <row r="97" spans="1:1" hidden="1" x14ac:dyDescent="0.2">
      <c r="A97" s="94" t="s">
        <v>323</v>
      </c>
    </row>
    <row r="98" spans="1:1" hidden="1" x14ac:dyDescent="0.2">
      <c r="A98" s="94" t="s">
        <v>324</v>
      </c>
    </row>
    <row r="99" spans="1:1" hidden="1" x14ac:dyDescent="0.2">
      <c r="A99" s="94" t="s">
        <v>325</v>
      </c>
    </row>
    <row r="100" spans="1:1" hidden="1" x14ac:dyDescent="0.2">
      <c r="A100" s="94" t="s">
        <v>326</v>
      </c>
    </row>
    <row r="101" spans="1:1" hidden="1" x14ac:dyDescent="0.2">
      <c r="A101" s="94" t="s">
        <v>327</v>
      </c>
    </row>
    <row r="102" spans="1:1" hidden="1" x14ac:dyDescent="0.2">
      <c r="A102" s="94" t="s">
        <v>328</v>
      </c>
    </row>
    <row r="103" spans="1:1" hidden="1" x14ac:dyDescent="0.2">
      <c r="A103" s="94" t="s">
        <v>329</v>
      </c>
    </row>
    <row r="104" spans="1:1" hidden="1" x14ac:dyDescent="0.2">
      <c r="A104" s="94" t="s">
        <v>330</v>
      </c>
    </row>
    <row r="105" spans="1:1" hidden="1" x14ac:dyDescent="0.2">
      <c r="A105" s="94" t="s">
        <v>331</v>
      </c>
    </row>
    <row r="106" spans="1:1" hidden="1" x14ac:dyDescent="0.2">
      <c r="A106" s="94" t="s">
        <v>332</v>
      </c>
    </row>
    <row r="107" spans="1:1" hidden="1" x14ac:dyDescent="0.2">
      <c r="A107" s="94" t="s">
        <v>333</v>
      </c>
    </row>
    <row r="108" spans="1:1" hidden="1" x14ac:dyDescent="0.2">
      <c r="A108" s="94" t="s">
        <v>334</v>
      </c>
    </row>
    <row r="109" spans="1:1" hidden="1" x14ac:dyDescent="0.2">
      <c r="A109" s="94" t="s">
        <v>335</v>
      </c>
    </row>
    <row r="110" spans="1:1" hidden="1" x14ac:dyDescent="0.2">
      <c r="A110" s="94" t="s">
        <v>336</v>
      </c>
    </row>
    <row r="111" spans="1:1" hidden="1" x14ac:dyDescent="0.2">
      <c r="A111" s="94" t="s">
        <v>337</v>
      </c>
    </row>
    <row r="112" spans="1:1" hidden="1" x14ac:dyDescent="0.2">
      <c r="A112" s="94" t="s">
        <v>338</v>
      </c>
    </row>
    <row r="113" spans="1:1" hidden="1" x14ac:dyDescent="0.2">
      <c r="A113" s="94" t="s">
        <v>339</v>
      </c>
    </row>
    <row r="114" spans="1:1" hidden="1" x14ac:dyDescent="0.2">
      <c r="A114" s="94" t="s">
        <v>340</v>
      </c>
    </row>
    <row r="115" spans="1:1" hidden="1" x14ac:dyDescent="0.2">
      <c r="A115" s="94" t="s">
        <v>341</v>
      </c>
    </row>
    <row r="116" spans="1:1" hidden="1" x14ac:dyDescent="0.2">
      <c r="A116" s="94" t="s">
        <v>342</v>
      </c>
    </row>
    <row r="117" spans="1:1" hidden="1" x14ac:dyDescent="0.2">
      <c r="A117" s="94" t="s">
        <v>343</v>
      </c>
    </row>
    <row r="118" spans="1:1" hidden="1" x14ac:dyDescent="0.2">
      <c r="A118" s="94" t="s">
        <v>344</v>
      </c>
    </row>
    <row r="119" spans="1:1" hidden="1" x14ac:dyDescent="0.2">
      <c r="A119" s="94" t="s">
        <v>345</v>
      </c>
    </row>
    <row r="120" spans="1:1" hidden="1" x14ac:dyDescent="0.2">
      <c r="A120" s="94" t="s">
        <v>346</v>
      </c>
    </row>
    <row r="121" spans="1:1" hidden="1" x14ac:dyDescent="0.2">
      <c r="A121" s="94" t="s">
        <v>347</v>
      </c>
    </row>
    <row r="122" spans="1:1" hidden="1" x14ac:dyDescent="0.2">
      <c r="A122" s="94" t="s">
        <v>348</v>
      </c>
    </row>
    <row r="123" spans="1:1" hidden="1" x14ac:dyDescent="0.2">
      <c r="A123" s="94" t="s">
        <v>349</v>
      </c>
    </row>
    <row r="124" spans="1:1" hidden="1" x14ac:dyDescent="0.2">
      <c r="A124" s="99" t="s">
        <v>350</v>
      </c>
    </row>
    <row r="125" spans="1:1" hidden="1" x14ac:dyDescent="0.2">
      <c r="A125" s="99" t="s">
        <v>351</v>
      </c>
    </row>
    <row r="126" spans="1:1" hidden="1" x14ac:dyDescent="0.2">
      <c r="A126" s="99" t="s">
        <v>352</v>
      </c>
    </row>
    <row r="127" spans="1:1" hidden="1" x14ac:dyDescent="0.2">
      <c r="A127" s="99" t="s">
        <v>353</v>
      </c>
    </row>
    <row r="128" spans="1:1" hidden="1" x14ac:dyDescent="0.2">
      <c r="A128" s="99" t="s">
        <v>354</v>
      </c>
    </row>
    <row r="129" spans="1:1" hidden="1" x14ac:dyDescent="0.2">
      <c r="A129" s="99" t="s">
        <v>355</v>
      </c>
    </row>
    <row r="130" spans="1:1" hidden="1" x14ac:dyDescent="0.2">
      <c r="A130" s="99" t="s">
        <v>356</v>
      </c>
    </row>
    <row r="131" spans="1:1" hidden="1" x14ac:dyDescent="0.2">
      <c r="A131" s="99" t="s">
        <v>357</v>
      </c>
    </row>
    <row r="132" spans="1:1" hidden="1" x14ac:dyDescent="0.2">
      <c r="A132" s="181" t="s">
        <v>358</v>
      </c>
    </row>
    <row r="133" spans="1:1" hidden="1" x14ac:dyDescent="0.2">
      <c r="A133" s="181" t="s">
        <v>359</v>
      </c>
    </row>
    <row r="134" spans="1:1" hidden="1" x14ac:dyDescent="0.2">
      <c r="A134" s="181" t="s">
        <v>360</v>
      </c>
    </row>
    <row r="135" spans="1:1" hidden="1" x14ac:dyDescent="0.2">
      <c r="A135" s="181" t="s">
        <v>361</v>
      </c>
    </row>
    <row r="136" spans="1:1" hidden="1" x14ac:dyDescent="0.2">
      <c r="A136" s="181" t="s">
        <v>362</v>
      </c>
    </row>
    <row r="137" spans="1:1" hidden="1" x14ac:dyDescent="0.2">
      <c r="A137" s="181" t="s">
        <v>363</v>
      </c>
    </row>
    <row r="138" spans="1:1" hidden="1" x14ac:dyDescent="0.2">
      <c r="A138" s="181" t="s">
        <v>364</v>
      </c>
    </row>
    <row r="139" spans="1:1" hidden="1" x14ac:dyDescent="0.2">
      <c r="A139" s="181" t="s">
        <v>365</v>
      </c>
    </row>
    <row r="140" spans="1:1" hidden="1" x14ac:dyDescent="0.2">
      <c r="A140" s="181" t="s">
        <v>366</v>
      </c>
    </row>
    <row r="141" spans="1:1" hidden="1" x14ac:dyDescent="0.2">
      <c r="A141" s="181" t="s">
        <v>367</v>
      </c>
    </row>
    <row r="142" spans="1:1" hidden="1" x14ac:dyDescent="0.2">
      <c r="A142" s="181" t="s">
        <v>368</v>
      </c>
    </row>
    <row r="143" spans="1:1" hidden="1" x14ac:dyDescent="0.2">
      <c r="A143" s="181" t="s">
        <v>369</v>
      </c>
    </row>
    <row r="144" spans="1:1" hidden="1" x14ac:dyDescent="0.2">
      <c r="A144" s="181" t="s">
        <v>370</v>
      </c>
    </row>
    <row r="145" spans="1:1" hidden="1" x14ac:dyDescent="0.2">
      <c r="A145" s="181" t="s">
        <v>371</v>
      </c>
    </row>
    <row r="146" spans="1:1" hidden="1" x14ac:dyDescent="0.2">
      <c r="A146" s="181" t="s">
        <v>372</v>
      </c>
    </row>
    <row r="147" spans="1:1" hidden="1" x14ac:dyDescent="0.2">
      <c r="A147" s="181" t="s">
        <v>373</v>
      </c>
    </row>
    <row r="148" spans="1:1" hidden="1" x14ac:dyDescent="0.2">
      <c r="A148" s="181" t="s">
        <v>374</v>
      </c>
    </row>
    <row r="149" spans="1:1" hidden="1" x14ac:dyDescent="0.2">
      <c r="A149" s="181" t="s">
        <v>375</v>
      </c>
    </row>
    <row r="150" spans="1:1" hidden="1" x14ac:dyDescent="0.2">
      <c r="A150" s="181" t="s">
        <v>376</v>
      </c>
    </row>
    <row r="151" spans="1:1" hidden="1" x14ac:dyDescent="0.2">
      <c r="A151" s="181" t="s">
        <v>377</v>
      </c>
    </row>
    <row r="152" spans="1:1" hidden="1" x14ac:dyDescent="0.2">
      <c r="A152" s="181" t="s">
        <v>378</v>
      </c>
    </row>
    <row r="153" spans="1:1" hidden="1" x14ac:dyDescent="0.2">
      <c r="A153" s="181" t="s">
        <v>379</v>
      </c>
    </row>
    <row r="154" spans="1:1" hidden="1" x14ac:dyDescent="0.2">
      <c r="A154" s="181" t="s">
        <v>380</v>
      </c>
    </row>
    <row r="155" spans="1:1" hidden="1" x14ac:dyDescent="0.2">
      <c r="A155" s="181" t="s">
        <v>381</v>
      </c>
    </row>
    <row r="156" spans="1:1" hidden="1" x14ac:dyDescent="0.2">
      <c r="A156" s="181" t="s">
        <v>382</v>
      </c>
    </row>
    <row r="157" spans="1:1" hidden="1" x14ac:dyDescent="0.2">
      <c r="A157" s="181" t="s">
        <v>383</v>
      </c>
    </row>
    <row r="158" spans="1:1" hidden="1" x14ac:dyDescent="0.2">
      <c r="A158" s="181" t="s">
        <v>384</v>
      </c>
    </row>
    <row r="159" spans="1:1" hidden="1" x14ac:dyDescent="0.2">
      <c r="A159" s="181" t="s">
        <v>385</v>
      </c>
    </row>
    <row r="160" spans="1:1" hidden="1" x14ac:dyDescent="0.2">
      <c r="A160" s="181" t="s">
        <v>386</v>
      </c>
    </row>
    <row r="161" spans="1:1" hidden="1" x14ac:dyDescent="0.2">
      <c r="A161" s="181" t="s">
        <v>387</v>
      </c>
    </row>
    <row r="162" spans="1:1" hidden="1" x14ac:dyDescent="0.2">
      <c r="A162" s="181" t="s">
        <v>388</v>
      </c>
    </row>
    <row r="163" spans="1:1" hidden="1" x14ac:dyDescent="0.2">
      <c r="A163" s="181" t="s">
        <v>389</v>
      </c>
    </row>
    <row r="164" spans="1:1" hidden="1" x14ac:dyDescent="0.2">
      <c r="A164" s="181" t="s">
        <v>390</v>
      </c>
    </row>
    <row r="165" spans="1:1" hidden="1" x14ac:dyDescent="0.2">
      <c r="A165" s="181" t="s">
        <v>391</v>
      </c>
    </row>
    <row r="166" spans="1:1" hidden="1" x14ac:dyDescent="0.2">
      <c r="A166" s="181" t="s">
        <v>392</v>
      </c>
    </row>
    <row r="167" spans="1:1" hidden="1" x14ac:dyDescent="0.2">
      <c r="A167" s="181" t="s">
        <v>393</v>
      </c>
    </row>
    <row r="168" spans="1:1" hidden="1" x14ac:dyDescent="0.2">
      <c r="A168" s="181" t="s">
        <v>394</v>
      </c>
    </row>
    <row r="169" spans="1:1" hidden="1" x14ac:dyDescent="0.2">
      <c r="A169" s="181" t="s">
        <v>395</v>
      </c>
    </row>
    <row r="170" spans="1:1" hidden="1" x14ac:dyDescent="0.2">
      <c r="A170" s="181" t="s">
        <v>396</v>
      </c>
    </row>
    <row r="171" spans="1:1" hidden="1" x14ac:dyDescent="0.2">
      <c r="A171" s="181" t="s">
        <v>397</v>
      </c>
    </row>
    <row r="172" spans="1:1" hidden="1" x14ac:dyDescent="0.2">
      <c r="A172" s="181" t="s">
        <v>398</v>
      </c>
    </row>
    <row r="173" spans="1:1" hidden="1" x14ac:dyDescent="0.2">
      <c r="A173" s="181" t="s">
        <v>399</v>
      </c>
    </row>
    <row r="174" spans="1:1" hidden="1" x14ac:dyDescent="0.2">
      <c r="A174" s="181" t="s">
        <v>400</v>
      </c>
    </row>
    <row r="175" spans="1:1" hidden="1" x14ac:dyDescent="0.2">
      <c r="A175" s="181" t="s">
        <v>401</v>
      </c>
    </row>
    <row r="176" spans="1:1" hidden="1" x14ac:dyDescent="0.2">
      <c r="A176" s="181" t="s">
        <v>402</v>
      </c>
    </row>
    <row r="177" spans="1:1" hidden="1" x14ac:dyDescent="0.2">
      <c r="A177" s="181" t="s">
        <v>403</v>
      </c>
    </row>
    <row r="178" spans="1:1" hidden="1" x14ac:dyDescent="0.2">
      <c r="A178" s="181" t="s">
        <v>404</v>
      </c>
    </row>
    <row r="179" spans="1:1" hidden="1" x14ac:dyDescent="0.2">
      <c r="A179" s="181" t="s">
        <v>405</v>
      </c>
    </row>
    <row r="180" spans="1:1" hidden="1" x14ac:dyDescent="0.2">
      <c r="A180" s="181" t="s">
        <v>406</v>
      </c>
    </row>
    <row r="181" spans="1:1" hidden="1" x14ac:dyDescent="0.2">
      <c r="A181" s="181" t="s">
        <v>407</v>
      </c>
    </row>
    <row r="182" spans="1:1" hidden="1" x14ac:dyDescent="0.2">
      <c r="A182" s="181" t="s">
        <v>408</v>
      </c>
    </row>
    <row r="183" spans="1:1" hidden="1" x14ac:dyDescent="0.2">
      <c r="A183" s="181" t="s">
        <v>409</v>
      </c>
    </row>
    <row r="184" spans="1:1" hidden="1" x14ac:dyDescent="0.2">
      <c r="A184" s="181" t="s">
        <v>410</v>
      </c>
    </row>
    <row r="185" spans="1:1" hidden="1" x14ac:dyDescent="0.2">
      <c r="A185" s="181" t="s">
        <v>411</v>
      </c>
    </row>
    <row r="186" spans="1:1" hidden="1" x14ac:dyDescent="0.2">
      <c r="A186" s="181" t="s">
        <v>412</v>
      </c>
    </row>
    <row r="187" spans="1:1" hidden="1" x14ac:dyDescent="0.2">
      <c r="A187" s="181" t="s">
        <v>413</v>
      </c>
    </row>
    <row r="188" spans="1:1" hidden="1" x14ac:dyDescent="0.2">
      <c r="A188" s="181" t="s">
        <v>414</v>
      </c>
    </row>
    <row r="189" spans="1:1" hidden="1" x14ac:dyDescent="0.2">
      <c r="A189" s="181" t="s">
        <v>415</v>
      </c>
    </row>
    <row r="190" spans="1:1" hidden="1" x14ac:dyDescent="0.2">
      <c r="A190" s="181" t="s">
        <v>416</v>
      </c>
    </row>
    <row r="191" spans="1:1" hidden="1" x14ac:dyDescent="0.2">
      <c r="A191" s="181" t="s">
        <v>417</v>
      </c>
    </row>
    <row r="192" spans="1:1" hidden="1" x14ac:dyDescent="0.2">
      <c r="A192" s="181" t="s">
        <v>418</v>
      </c>
    </row>
    <row r="193" spans="1:1" hidden="1" x14ac:dyDescent="0.2">
      <c r="A193" s="181" t="s">
        <v>419</v>
      </c>
    </row>
    <row r="194" spans="1:1" hidden="1" x14ac:dyDescent="0.2">
      <c r="A194" s="181" t="s">
        <v>420</v>
      </c>
    </row>
    <row r="195" spans="1:1" hidden="1" x14ac:dyDescent="0.2">
      <c r="A195" s="181" t="s">
        <v>421</v>
      </c>
    </row>
    <row r="196" spans="1:1" hidden="1" x14ac:dyDescent="0.2">
      <c r="A196" s="181" t="s">
        <v>422</v>
      </c>
    </row>
    <row r="197" spans="1:1" hidden="1" x14ac:dyDescent="0.2">
      <c r="A197" s="181" t="s">
        <v>423</v>
      </c>
    </row>
    <row r="198" spans="1:1" hidden="1" x14ac:dyDescent="0.2">
      <c r="A198" s="181" t="s">
        <v>424</v>
      </c>
    </row>
    <row r="199" spans="1:1" hidden="1" x14ac:dyDescent="0.2">
      <c r="A199" s="181" t="s">
        <v>425</v>
      </c>
    </row>
    <row r="200" spans="1:1" hidden="1" x14ac:dyDescent="0.2">
      <c r="A200" s="181" t="s">
        <v>426</v>
      </c>
    </row>
    <row r="201" spans="1:1" hidden="1" x14ac:dyDescent="0.2">
      <c r="A201" s="181" t="s">
        <v>427</v>
      </c>
    </row>
    <row r="202" spans="1:1" hidden="1" x14ac:dyDescent="0.2">
      <c r="A202" s="181" t="s">
        <v>428</v>
      </c>
    </row>
    <row r="203" spans="1:1" hidden="1" x14ac:dyDescent="0.2">
      <c r="A203" s="181" t="s">
        <v>429</v>
      </c>
    </row>
    <row r="204" spans="1:1" hidden="1" x14ac:dyDescent="0.2">
      <c r="A204" s="181" t="s">
        <v>430</v>
      </c>
    </row>
    <row r="205" spans="1:1" hidden="1" x14ac:dyDescent="0.2">
      <c r="A205" s="181" t="s">
        <v>431</v>
      </c>
    </row>
    <row r="206" spans="1:1" hidden="1" x14ac:dyDescent="0.2">
      <c r="A206" s="181" t="s">
        <v>432</v>
      </c>
    </row>
    <row r="207" spans="1:1" hidden="1" x14ac:dyDescent="0.2">
      <c r="A207" s="181" t="s">
        <v>433</v>
      </c>
    </row>
    <row r="208" spans="1:1" hidden="1" x14ac:dyDescent="0.2">
      <c r="A208" s="181" t="s">
        <v>434</v>
      </c>
    </row>
    <row r="209" spans="1:1" hidden="1" x14ac:dyDescent="0.2">
      <c r="A209" s="181" t="s">
        <v>435</v>
      </c>
    </row>
    <row r="210" spans="1:1" hidden="1" x14ac:dyDescent="0.2">
      <c r="A210" s="181" t="s">
        <v>436</v>
      </c>
    </row>
    <row r="211" spans="1:1" hidden="1" x14ac:dyDescent="0.2">
      <c r="A211" s="181" t="s">
        <v>437</v>
      </c>
    </row>
    <row r="212" spans="1:1" hidden="1" x14ac:dyDescent="0.2">
      <c r="A212" s="181" t="s">
        <v>438</v>
      </c>
    </row>
    <row r="213" spans="1:1" hidden="1" x14ac:dyDescent="0.2">
      <c r="A213" s="181" t="s">
        <v>439</v>
      </c>
    </row>
    <row r="214" spans="1:1" hidden="1" x14ac:dyDescent="0.2">
      <c r="A214" s="181" t="s">
        <v>440</v>
      </c>
    </row>
    <row r="215" spans="1:1" hidden="1" x14ac:dyDescent="0.2">
      <c r="A215" s="181" t="s">
        <v>441</v>
      </c>
    </row>
    <row r="216" spans="1:1" hidden="1" x14ac:dyDescent="0.2">
      <c r="A216" s="181" t="s">
        <v>442</v>
      </c>
    </row>
    <row r="217" spans="1:1" hidden="1" x14ac:dyDescent="0.2">
      <c r="A217" s="181" t="s">
        <v>443</v>
      </c>
    </row>
    <row r="218" spans="1:1" hidden="1" x14ac:dyDescent="0.2">
      <c r="A218" s="181" t="s">
        <v>444</v>
      </c>
    </row>
    <row r="219" spans="1:1" hidden="1" x14ac:dyDescent="0.2">
      <c r="A219" s="181" t="s">
        <v>445</v>
      </c>
    </row>
    <row r="220" spans="1:1" hidden="1" x14ac:dyDescent="0.2">
      <c r="A220" s="181" t="s">
        <v>446</v>
      </c>
    </row>
    <row r="221" spans="1:1" hidden="1" x14ac:dyDescent="0.2">
      <c r="A221" s="181" t="s">
        <v>447</v>
      </c>
    </row>
    <row r="222" spans="1:1" hidden="1" x14ac:dyDescent="0.2">
      <c r="A222" s="181" t="s">
        <v>448</v>
      </c>
    </row>
    <row r="223" spans="1:1" hidden="1" x14ac:dyDescent="0.2">
      <c r="A223" s="181" t="s">
        <v>449</v>
      </c>
    </row>
    <row r="224" spans="1:1" hidden="1" x14ac:dyDescent="0.2">
      <c r="A224" s="181" t="s">
        <v>450</v>
      </c>
    </row>
    <row r="225" spans="1:1" hidden="1" x14ac:dyDescent="0.2">
      <c r="A225" s="181" t="s">
        <v>451</v>
      </c>
    </row>
    <row r="226" spans="1:1" hidden="1" x14ac:dyDescent="0.2">
      <c r="A226" s="181" t="s">
        <v>452</v>
      </c>
    </row>
    <row r="227" spans="1:1" hidden="1" x14ac:dyDescent="0.2">
      <c r="A227" s="181" t="s">
        <v>453</v>
      </c>
    </row>
    <row r="228" spans="1:1" hidden="1" x14ac:dyDescent="0.2">
      <c r="A228" s="181" t="s">
        <v>454</v>
      </c>
    </row>
    <row r="229" spans="1:1" hidden="1" x14ac:dyDescent="0.2">
      <c r="A229" s="181" t="s">
        <v>455</v>
      </c>
    </row>
    <row r="230" spans="1:1" hidden="1" x14ac:dyDescent="0.2">
      <c r="A230" s="181" t="s">
        <v>456</v>
      </c>
    </row>
    <row r="231" spans="1:1" hidden="1" x14ac:dyDescent="0.2">
      <c r="A231" s="181" t="s">
        <v>457</v>
      </c>
    </row>
    <row r="232" spans="1:1" hidden="1" x14ac:dyDescent="0.2">
      <c r="A232" s="181" t="s">
        <v>458</v>
      </c>
    </row>
    <row r="233" spans="1:1" hidden="1" x14ac:dyDescent="0.2">
      <c r="A233" s="181" t="s">
        <v>459</v>
      </c>
    </row>
    <row r="234" spans="1:1" hidden="1" x14ac:dyDescent="0.2">
      <c r="A234" s="181" t="s">
        <v>460</v>
      </c>
    </row>
    <row r="235" spans="1:1" hidden="1" x14ac:dyDescent="0.2">
      <c r="A235" s="181" t="s">
        <v>461</v>
      </c>
    </row>
    <row r="236" spans="1:1" hidden="1" x14ac:dyDescent="0.2">
      <c r="A236" s="181" t="s">
        <v>462</v>
      </c>
    </row>
    <row r="237" spans="1:1" hidden="1" x14ac:dyDescent="0.2">
      <c r="A237" s="181" t="s">
        <v>463</v>
      </c>
    </row>
    <row r="238" spans="1:1" hidden="1" x14ac:dyDescent="0.2">
      <c r="A238" s="181" t="s">
        <v>464</v>
      </c>
    </row>
    <row r="239" spans="1:1" hidden="1" x14ac:dyDescent="0.2">
      <c r="A239" s="181" t="s">
        <v>465</v>
      </c>
    </row>
    <row r="240" spans="1:1" hidden="1" x14ac:dyDescent="0.2">
      <c r="A240" s="181" t="s">
        <v>466</v>
      </c>
    </row>
    <row r="241" spans="1:1" hidden="1" x14ac:dyDescent="0.2">
      <c r="A241" s="181" t="s">
        <v>467</v>
      </c>
    </row>
    <row r="242" spans="1:1" hidden="1" x14ac:dyDescent="0.2">
      <c r="A242" s="181" t="s">
        <v>468</v>
      </c>
    </row>
    <row r="243" spans="1:1" hidden="1" x14ac:dyDescent="0.2">
      <c r="A243" s="181" t="s">
        <v>469</v>
      </c>
    </row>
    <row r="244" spans="1:1" hidden="1" x14ac:dyDescent="0.2">
      <c r="A244" s="181" t="s">
        <v>470</v>
      </c>
    </row>
    <row r="245" spans="1:1" hidden="1" x14ac:dyDescent="0.2">
      <c r="A245" s="181" t="s">
        <v>471</v>
      </c>
    </row>
    <row r="246" spans="1:1" hidden="1" x14ac:dyDescent="0.2">
      <c r="A246" s="181" t="s">
        <v>472</v>
      </c>
    </row>
    <row r="247" spans="1:1" hidden="1" x14ac:dyDescent="0.2">
      <c r="A247" s="181" t="s">
        <v>473</v>
      </c>
    </row>
    <row r="248" spans="1:1" hidden="1" x14ac:dyDescent="0.2">
      <c r="A248" s="181" t="s">
        <v>474</v>
      </c>
    </row>
    <row r="249" spans="1:1" hidden="1" x14ac:dyDescent="0.2">
      <c r="A249" s="181" t="s">
        <v>475</v>
      </c>
    </row>
    <row r="250" spans="1:1" hidden="1" x14ac:dyDescent="0.2">
      <c r="A250" s="181" t="s">
        <v>476</v>
      </c>
    </row>
    <row r="251" spans="1:1" hidden="1" x14ac:dyDescent="0.2">
      <c r="A251" s="181" t="s">
        <v>477</v>
      </c>
    </row>
    <row r="252" spans="1:1" hidden="1" x14ac:dyDescent="0.2">
      <c r="A252" s="181" t="s">
        <v>478</v>
      </c>
    </row>
    <row r="253" spans="1:1" hidden="1" x14ac:dyDescent="0.2">
      <c r="A253" s="181" t="s">
        <v>479</v>
      </c>
    </row>
    <row r="254" spans="1:1" hidden="1" x14ac:dyDescent="0.2">
      <c r="A254" s="181" t="s">
        <v>480</v>
      </c>
    </row>
    <row r="255" spans="1:1" hidden="1" x14ac:dyDescent="0.2">
      <c r="A255" s="181" t="s">
        <v>481</v>
      </c>
    </row>
    <row r="256" spans="1:1" hidden="1" x14ac:dyDescent="0.2">
      <c r="A256" s="181" t="s">
        <v>482</v>
      </c>
    </row>
    <row r="257" spans="1:1" hidden="1" x14ac:dyDescent="0.2">
      <c r="A257" s="181" t="s">
        <v>483</v>
      </c>
    </row>
    <row r="258" spans="1:1" hidden="1" x14ac:dyDescent="0.2">
      <c r="A258" s="181" t="s">
        <v>484</v>
      </c>
    </row>
    <row r="259" spans="1:1" hidden="1" x14ac:dyDescent="0.2">
      <c r="A259" s="181" t="s">
        <v>485</v>
      </c>
    </row>
    <row r="260" spans="1:1" hidden="1" x14ac:dyDescent="0.2">
      <c r="A260" s="181" t="s">
        <v>486</v>
      </c>
    </row>
    <row r="261" spans="1:1" hidden="1" x14ac:dyDescent="0.2">
      <c r="A261" s="181" t="s">
        <v>487</v>
      </c>
    </row>
    <row r="262" spans="1:1" hidden="1" x14ac:dyDescent="0.2">
      <c r="A262" s="181" t="s">
        <v>488</v>
      </c>
    </row>
    <row r="263" spans="1:1" hidden="1" x14ac:dyDescent="0.2">
      <c r="A263" s="181" t="s">
        <v>489</v>
      </c>
    </row>
    <row r="264" spans="1:1" hidden="1" x14ac:dyDescent="0.2">
      <c r="A264" s="181" t="s">
        <v>490</v>
      </c>
    </row>
    <row r="265" spans="1:1" hidden="1" x14ac:dyDescent="0.2">
      <c r="A265" s="181" t="s">
        <v>491</v>
      </c>
    </row>
    <row r="266" spans="1:1" hidden="1" x14ac:dyDescent="0.2">
      <c r="A266" s="181" t="s">
        <v>492</v>
      </c>
    </row>
    <row r="267" spans="1:1" hidden="1" x14ac:dyDescent="0.2">
      <c r="A267" s="181" t="s">
        <v>493</v>
      </c>
    </row>
    <row r="268" spans="1:1" hidden="1" x14ac:dyDescent="0.2">
      <c r="A268" s="181" t="s">
        <v>494</v>
      </c>
    </row>
    <row r="269" spans="1:1" hidden="1" x14ac:dyDescent="0.2">
      <c r="A269" s="181" t="s">
        <v>495</v>
      </c>
    </row>
    <row r="270" spans="1:1" hidden="1" x14ac:dyDescent="0.2">
      <c r="A270" s="181" t="s">
        <v>496</v>
      </c>
    </row>
    <row r="271" spans="1:1" hidden="1" x14ac:dyDescent="0.2">
      <c r="A271" s="181" t="s">
        <v>497</v>
      </c>
    </row>
    <row r="272" spans="1:1" hidden="1" x14ac:dyDescent="0.2">
      <c r="A272" s="181" t="s">
        <v>498</v>
      </c>
    </row>
    <row r="273" spans="1:1" hidden="1" x14ac:dyDescent="0.2">
      <c r="A273" s="181" t="s">
        <v>499</v>
      </c>
    </row>
    <row r="274" spans="1:1" hidden="1" x14ac:dyDescent="0.2">
      <c r="A274" s="181" t="s">
        <v>500</v>
      </c>
    </row>
    <row r="275" spans="1:1" hidden="1" x14ac:dyDescent="0.2">
      <c r="A275" s="181" t="s">
        <v>501</v>
      </c>
    </row>
    <row r="276" spans="1:1" hidden="1" x14ac:dyDescent="0.2">
      <c r="A276" s="181" t="s">
        <v>502</v>
      </c>
    </row>
    <row r="277" spans="1:1" hidden="1" x14ac:dyDescent="0.2">
      <c r="A277" s="181" t="s">
        <v>503</v>
      </c>
    </row>
    <row r="278" spans="1:1" hidden="1" x14ac:dyDescent="0.2">
      <c r="A278" s="181" t="s">
        <v>504</v>
      </c>
    </row>
    <row r="279" spans="1:1" hidden="1" x14ac:dyDescent="0.2">
      <c r="A279" s="181" t="s">
        <v>505</v>
      </c>
    </row>
    <row r="280" spans="1:1" hidden="1" x14ac:dyDescent="0.2">
      <c r="A280" s="181" t="s">
        <v>506</v>
      </c>
    </row>
    <row r="281" spans="1:1" hidden="1" x14ac:dyDescent="0.2">
      <c r="A281" s="181" t="s">
        <v>507</v>
      </c>
    </row>
    <row r="282" spans="1:1" hidden="1" x14ac:dyDescent="0.2">
      <c r="A282" s="181" t="s">
        <v>508</v>
      </c>
    </row>
    <row r="283" spans="1:1" hidden="1" x14ac:dyDescent="0.2">
      <c r="A283" s="181" t="s">
        <v>509</v>
      </c>
    </row>
    <row r="284" spans="1:1" hidden="1" x14ac:dyDescent="0.2">
      <c r="A284" s="181" t="s">
        <v>510</v>
      </c>
    </row>
    <row r="285" spans="1:1" hidden="1" x14ac:dyDescent="0.2">
      <c r="A285" s="181" t="s">
        <v>511</v>
      </c>
    </row>
    <row r="286" spans="1:1" hidden="1" x14ac:dyDescent="0.2">
      <c r="A286" s="181" t="s">
        <v>512</v>
      </c>
    </row>
    <row r="287" spans="1:1" hidden="1" x14ac:dyDescent="0.2">
      <c r="A287" s="181" t="s">
        <v>513</v>
      </c>
    </row>
    <row r="288" spans="1:1" hidden="1" x14ac:dyDescent="0.2">
      <c r="A288" s="181" t="s">
        <v>514</v>
      </c>
    </row>
    <row r="289" spans="1:1" hidden="1" x14ac:dyDescent="0.2">
      <c r="A289" s="181" t="s">
        <v>515</v>
      </c>
    </row>
    <row r="290" spans="1:1" hidden="1" x14ac:dyDescent="0.2">
      <c r="A290" s="181" t="s">
        <v>516</v>
      </c>
    </row>
    <row r="291" spans="1:1" hidden="1" x14ac:dyDescent="0.2">
      <c r="A291" s="181" t="s">
        <v>517</v>
      </c>
    </row>
    <row r="292" spans="1:1" hidden="1" x14ac:dyDescent="0.2">
      <c r="A292" s="181" t="s">
        <v>518</v>
      </c>
    </row>
    <row r="293" spans="1:1" hidden="1" x14ac:dyDescent="0.2">
      <c r="A293" s="181" t="s">
        <v>519</v>
      </c>
    </row>
    <row r="294" spans="1:1" hidden="1" x14ac:dyDescent="0.2">
      <c r="A294" s="181" t="s">
        <v>520</v>
      </c>
    </row>
    <row r="295" spans="1:1" hidden="1" x14ac:dyDescent="0.2">
      <c r="A295" s="181" t="s">
        <v>521</v>
      </c>
    </row>
    <row r="296" spans="1:1" hidden="1" x14ac:dyDescent="0.2">
      <c r="A296" s="181" t="s">
        <v>522</v>
      </c>
    </row>
    <row r="297" spans="1:1" hidden="1" x14ac:dyDescent="0.2">
      <c r="A297" s="181" t="s">
        <v>523</v>
      </c>
    </row>
    <row r="298" spans="1:1" hidden="1" x14ac:dyDescent="0.2">
      <c r="A298" s="181" t="s">
        <v>524</v>
      </c>
    </row>
    <row r="299" spans="1:1" hidden="1" x14ac:dyDescent="0.2">
      <c r="A299" s="181" t="s">
        <v>525</v>
      </c>
    </row>
    <row r="300" spans="1:1" hidden="1" x14ac:dyDescent="0.2">
      <c r="A300" s="181" t="s">
        <v>526</v>
      </c>
    </row>
    <row r="301" spans="1:1" hidden="1" x14ac:dyDescent="0.2">
      <c r="A301" s="181" t="s">
        <v>527</v>
      </c>
    </row>
    <row r="302" spans="1:1" hidden="1" x14ac:dyDescent="0.2">
      <c r="A302" s="181" t="s">
        <v>528</v>
      </c>
    </row>
    <row r="303" spans="1:1" hidden="1" x14ac:dyDescent="0.2">
      <c r="A303" s="181" t="s">
        <v>529</v>
      </c>
    </row>
    <row r="304" spans="1:1" hidden="1" x14ac:dyDescent="0.2">
      <c r="A304" s="181" t="s">
        <v>530</v>
      </c>
    </row>
    <row r="305" spans="1:1" hidden="1" x14ac:dyDescent="0.2">
      <c r="A305" s="181" t="s">
        <v>531</v>
      </c>
    </row>
    <row r="306" spans="1:1" hidden="1" x14ac:dyDescent="0.2">
      <c r="A306" s="181" t="s">
        <v>532</v>
      </c>
    </row>
    <row r="307" spans="1:1" hidden="1" x14ac:dyDescent="0.2">
      <c r="A307" s="181" t="s">
        <v>533</v>
      </c>
    </row>
    <row r="308" spans="1:1" hidden="1" x14ac:dyDescent="0.2">
      <c r="A308" s="181" t="s">
        <v>534</v>
      </c>
    </row>
    <row r="309" spans="1:1" hidden="1" x14ac:dyDescent="0.2">
      <c r="A309" s="181" t="s">
        <v>535</v>
      </c>
    </row>
    <row r="310" spans="1:1" hidden="1" x14ac:dyDescent="0.2">
      <c r="A310" s="181" t="s">
        <v>536</v>
      </c>
    </row>
    <row r="311" spans="1:1" hidden="1" x14ac:dyDescent="0.2">
      <c r="A311" s="181" t="s">
        <v>537</v>
      </c>
    </row>
    <row r="312" spans="1:1" hidden="1" x14ac:dyDescent="0.2">
      <c r="A312" s="181" t="s">
        <v>538</v>
      </c>
    </row>
    <row r="313" spans="1:1" hidden="1" x14ac:dyDescent="0.2">
      <c r="A313" s="181" t="s">
        <v>539</v>
      </c>
    </row>
    <row r="314" spans="1:1" hidden="1" x14ac:dyDescent="0.2">
      <c r="A314" s="181" t="s">
        <v>540</v>
      </c>
    </row>
    <row r="315" spans="1:1" hidden="1" x14ac:dyDescent="0.2">
      <c r="A315" s="181" t="s">
        <v>541</v>
      </c>
    </row>
    <row r="316" spans="1:1" hidden="1" x14ac:dyDescent="0.2">
      <c r="A316" s="181" t="s">
        <v>542</v>
      </c>
    </row>
    <row r="317" spans="1:1" hidden="1" x14ac:dyDescent="0.2">
      <c r="A317" s="181" t="s">
        <v>543</v>
      </c>
    </row>
    <row r="318" spans="1:1" hidden="1" x14ac:dyDescent="0.2">
      <c r="A318" s="181" t="s">
        <v>544</v>
      </c>
    </row>
    <row r="319" spans="1:1" hidden="1" x14ac:dyDescent="0.2">
      <c r="A319" s="181" t="s">
        <v>545</v>
      </c>
    </row>
    <row r="320" spans="1:1" hidden="1" x14ac:dyDescent="0.2">
      <c r="A320" s="181" t="s">
        <v>546</v>
      </c>
    </row>
    <row r="321" spans="1:1" hidden="1" x14ac:dyDescent="0.2">
      <c r="A321" s="181" t="s">
        <v>547</v>
      </c>
    </row>
    <row r="322" spans="1:1" hidden="1" x14ac:dyDescent="0.2">
      <c r="A322" s="181" t="s">
        <v>548</v>
      </c>
    </row>
    <row r="323" spans="1:1" hidden="1" x14ac:dyDescent="0.2">
      <c r="A323" s="181" t="s">
        <v>549</v>
      </c>
    </row>
    <row r="324" spans="1:1" hidden="1" x14ac:dyDescent="0.2">
      <c r="A324" s="181" t="s">
        <v>550</v>
      </c>
    </row>
    <row r="325" spans="1:1" hidden="1" x14ac:dyDescent="0.2">
      <c r="A325" s="181" t="s">
        <v>551</v>
      </c>
    </row>
    <row r="326" spans="1:1" hidden="1" x14ac:dyDescent="0.2">
      <c r="A326" s="181" t="s">
        <v>552</v>
      </c>
    </row>
    <row r="327" spans="1:1" hidden="1" x14ac:dyDescent="0.2">
      <c r="A327" s="181" t="s">
        <v>553</v>
      </c>
    </row>
    <row r="328" spans="1:1" hidden="1" x14ac:dyDescent="0.2">
      <c r="A328" s="181" t="s">
        <v>554</v>
      </c>
    </row>
    <row r="329" spans="1:1" hidden="1" x14ac:dyDescent="0.2">
      <c r="A329" s="181" t="s">
        <v>555</v>
      </c>
    </row>
    <row r="330" spans="1:1" hidden="1" x14ac:dyDescent="0.2">
      <c r="A330" s="181" t="s">
        <v>556</v>
      </c>
    </row>
    <row r="331" spans="1:1" hidden="1" x14ac:dyDescent="0.2">
      <c r="A331" s="181" t="s">
        <v>557</v>
      </c>
    </row>
    <row r="332" spans="1:1" hidden="1" x14ac:dyDescent="0.2">
      <c r="A332" s="181" t="s">
        <v>558</v>
      </c>
    </row>
    <row r="333" spans="1:1" hidden="1" x14ac:dyDescent="0.2">
      <c r="A333" s="181" t="s">
        <v>559</v>
      </c>
    </row>
    <row r="334" spans="1:1" hidden="1" x14ac:dyDescent="0.2">
      <c r="A334" s="181" t="s">
        <v>560</v>
      </c>
    </row>
    <row r="335" spans="1:1" hidden="1" x14ac:dyDescent="0.2">
      <c r="A335" s="181" t="s">
        <v>561</v>
      </c>
    </row>
    <row r="336" spans="1:1" hidden="1" x14ac:dyDescent="0.2">
      <c r="A336" s="181" t="s">
        <v>562</v>
      </c>
    </row>
    <row r="337" spans="1:1" hidden="1" x14ac:dyDescent="0.2">
      <c r="A337" s="181" t="s">
        <v>563</v>
      </c>
    </row>
    <row r="338" spans="1:1" hidden="1" x14ac:dyDescent="0.2">
      <c r="A338" s="181" t="s">
        <v>564</v>
      </c>
    </row>
    <row r="339" spans="1:1" hidden="1" x14ac:dyDescent="0.2">
      <c r="A339" s="181" t="s">
        <v>565</v>
      </c>
    </row>
    <row r="340" spans="1:1" hidden="1" x14ac:dyDescent="0.2">
      <c r="A340" s="181" t="s">
        <v>566</v>
      </c>
    </row>
    <row r="341" spans="1:1" hidden="1" x14ac:dyDescent="0.2">
      <c r="A341" s="181" t="s">
        <v>567</v>
      </c>
    </row>
    <row r="342" spans="1:1" hidden="1" x14ac:dyDescent="0.2">
      <c r="A342" s="181" t="s">
        <v>568</v>
      </c>
    </row>
    <row r="343" spans="1:1" hidden="1" x14ac:dyDescent="0.2">
      <c r="A343" s="181" t="s">
        <v>569</v>
      </c>
    </row>
    <row r="344" spans="1:1" hidden="1" x14ac:dyDescent="0.2">
      <c r="A344" s="181" t="s">
        <v>570</v>
      </c>
    </row>
    <row r="345" spans="1:1" hidden="1" x14ac:dyDescent="0.2">
      <c r="A345" s="181" t="s">
        <v>571</v>
      </c>
    </row>
    <row r="346" spans="1:1" hidden="1" x14ac:dyDescent="0.2">
      <c r="A346" s="181" t="s">
        <v>572</v>
      </c>
    </row>
    <row r="347" spans="1:1" hidden="1" x14ac:dyDescent="0.2">
      <c r="A347" s="181" t="s">
        <v>573</v>
      </c>
    </row>
    <row r="348" spans="1:1" hidden="1" x14ac:dyDescent="0.2">
      <c r="A348" s="181" t="s">
        <v>574</v>
      </c>
    </row>
    <row r="349" spans="1:1" hidden="1" x14ac:dyDescent="0.2">
      <c r="A349" s="181" t="s">
        <v>575</v>
      </c>
    </row>
    <row r="350" spans="1:1" hidden="1" x14ac:dyDescent="0.2">
      <c r="A350" s="181" t="s">
        <v>576</v>
      </c>
    </row>
    <row r="351" spans="1:1" hidden="1" x14ac:dyDescent="0.2">
      <c r="A351" s="181" t="s">
        <v>577</v>
      </c>
    </row>
    <row r="352" spans="1:1" hidden="1" x14ac:dyDescent="0.2">
      <c r="A352" s="181" t="s">
        <v>578</v>
      </c>
    </row>
    <row r="353" spans="1:1" hidden="1" x14ac:dyDescent="0.2">
      <c r="A353" s="181" t="s">
        <v>579</v>
      </c>
    </row>
    <row r="354" spans="1:1" hidden="1" x14ac:dyDescent="0.2">
      <c r="A354" s="181" t="s">
        <v>580</v>
      </c>
    </row>
    <row r="355" spans="1:1" hidden="1" x14ac:dyDescent="0.2">
      <c r="A355" s="181" t="s">
        <v>581</v>
      </c>
    </row>
    <row r="356" spans="1:1" hidden="1" x14ac:dyDescent="0.2">
      <c r="A356" s="181" t="s">
        <v>582</v>
      </c>
    </row>
    <row r="357" spans="1:1" hidden="1" x14ac:dyDescent="0.2">
      <c r="A357" s="181" t="s">
        <v>583</v>
      </c>
    </row>
    <row r="358" spans="1:1" hidden="1" x14ac:dyDescent="0.2">
      <c r="A358" s="181" t="s">
        <v>584</v>
      </c>
    </row>
    <row r="359" spans="1:1" hidden="1" x14ac:dyDescent="0.2">
      <c r="A359" s="181" t="s">
        <v>585</v>
      </c>
    </row>
    <row r="360" spans="1:1" hidden="1" x14ac:dyDescent="0.2">
      <c r="A360" s="181" t="s">
        <v>586</v>
      </c>
    </row>
    <row r="361" spans="1:1" hidden="1" x14ac:dyDescent="0.2">
      <c r="A361" s="181" t="s">
        <v>587</v>
      </c>
    </row>
    <row r="362" spans="1:1" hidden="1" x14ac:dyDescent="0.2">
      <c r="A362" s="181" t="s">
        <v>588</v>
      </c>
    </row>
    <row r="363" spans="1:1" hidden="1" x14ac:dyDescent="0.2">
      <c r="A363" s="181" t="s">
        <v>589</v>
      </c>
    </row>
    <row r="364" spans="1:1" hidden="1" x14ac:dyDescent="0.2">
      <c r="A364" s="181" t="s">
        <v>590</v>
      </c>
    </row>
    <row r="365" spans="1:1" hidden="1" x14ac:dyDescent="0.2">
      <c r="A365" s="181" t="s">
        <v>591</v>
      </c>
    </row>
    <row r="366" spans="1:1" hidden="1" x14ac:dyDescent="0.2">
      <c r="A366" s="181" t="s">
        <v>592</v>
      </c>
    </row>
    <row r="367" spans="1:1" hidden="1" x14ac:dyDescent="0.2">
      <c r="A367" s="181" t="s">
        <v>593</v>
      </c>
    </row>
    <row r="368" spans="1:1" hidden="1" x14ac:dyDescent="0.2">
      <c r="A368" s="181" t="s">
        <v>594</v>
      </c>
    </row>
    <row r="369" spans="1:1" hidden="1" x14ac:dyDescent="0.2">
      <c r="A369" s="181" t="s">
        <v>595</v>
      </c>
    </row>
    <row r="370" spans="1:1" hidden="1" x14ac:dyDescent="0.2">
      <c r="A370" s="181" t="s">
        <v>596</v>
      </c>
    </row>
    <row r="371" spans="1:1" hidden="1" x14ac:dyDescent="0.2">
      <c r="A371" s="181" t="s">
        <v>597</v>
      </c>
    </row>
    <row r="372" spans="1:1" hidden="1" x14ac:dyDescent="0.2">
      <c r="A372" s="181" t="s">
        <v>598</v>
      </c>
    </row>
    <row r="373" spans="1:1" hidden="1" x14ac:dyDescent="0.2">
      <c r="A373" s="181" t="s">
        <v>599</v>
      </c>
    </row>
    <row r="374" spans="1:1" hidden="1" x14ac:dyDescent="0.2">
      <c r="A374" s="181" t="s">
        <v>600</v>
      </c>
    </row>
    <row r="375" spans="1:1" hidden="1" x14ac:dyDescent="0.2">
      <c r="A375" s="181" t="s">
        <v>258</v>
      </c>
    </row>
    <row r="376" spans="1:1" hidden="1" x14ac:dyDescent="0.2">
      <c r="A376" s="181" t="s">
        <v>601</v>
      </c>
    </row>
    <row r="377" spans="1:1" hidden="1" x14ac:dyDescent="0.2">
      <c r="A377" s="181" t="s">
        <v>602</v>
      </c>
    </row>
    <row r="378" spans="1:1" hidden="1" x14ac:dyDescent="0.2">
      <c r="A378" s="181" t="s">
        <v>603</v>
      </c>
    </row>
    <row r="379" spans="1:1" hidden="1" x14ac:dyDescent="0.2">
      <c r="A379" s="181" t="s">
        <v>604</v>
      </c>
    </row>
    <row r="380" spans="1:1" hidden="1" x14ac:dyDescent="0.2">
      <c r="A380" s="181" t="s">
        <v>605</v>
      </c>
    </row>
    <row r="381" spans="1:1" hidden="1" x14ac:dyDescent="0.2">
      <c r="A381" s="181" t="s">
        <v>606</v>
      </c>
    </row>
    <row r="382" spans="1:1" hidden="1" x14ac:dyDescent="0.2">
      <c r="A382" s="181" t="s">
        <v>607</v>
      </c>
    </row>
    <row r="383" spans="1:1" hidden="1" x14ac:dyDescent="0.2">
      <c r="A383" s="181" t="s">
        <v>608</v>
      </c>
    </row>
    <row r="384" spans="1:1" hidden="1" x14ac:dyDescent="0.2">
      <c r="A384" s="181" t="s">
        <v>609</v>
      </c>
    </row>
    <row r="385" spans="1:1" hidden="1" x14ac:dyDescent="0.2">
      <c r="A385" s="181" t="s">
        <v>610</v>
      </c>
    </row>
    <row r="386" spans="1:1" hidden="1" x14ac:dyDescent="0.2">
      <c r="A386" s="181" t="s">
        <v>611</v>
      </c>
    </row>
    <row r="387" spans="1:1" hidden="1" x14ac:dyDescent="0.2">
      <c r="A387" s="181" t="s">
        <v>612</v>
      </c>
    </row>
    <row r="388" spans="1:1" hidden="1" x14ac:dyDescent="0.2">
      <c r="A388" s="181" t="s">
        <v>613</v>
      </c>
    </row>
    <row r="389" spans="1:1" hidden="1" x14ac:dyDescent="0.2">
      <c r="A389" s="181" t="s">
        <v>614</v>
      </c>
    </row>
    <row r="390" spans="1:1" hidden="1" x14ac:dyDescent="0.2">
      <c r="A390" s="181" t="s">
        <v>615</v>
      </c>
    </row>
  </sheetData>
  <mergeCells count="34">
    <mergeCell ref="E12:G12"/>
    <mergeCell ref="H12:J12"/>
    <mergeCell ref="K12:M12"/>
    <mergeCell ref="N12:P12"/>
    <mergeCell ref="A1:P1"/>
    <mergeCell ref="A2:P2"/>
    <mergeCell ref="E6:P6"/>
    <mergeCell ref="B8:O8"/>
    <mergeCell ref="B10:O10"/>
    <mergeCell ref="N13:P13"/>
    <mergeCell ref="A14:D14"/>
    <mergeCell ref="E14:G14"/>
    <mergeCell ref="H14:J14"/>
    <mergeCell ref="K14:M14"/>
    <mergeCell ref="N14:P14"/>
    <mergeCell ref="A13:D13"/>
    <mergeCell ref="E13:G13"/>
    <mergeCell ref="H13:J13"/>
    <mergeCell ref="K13:M13"/>
    <mergeCell ref="A15:D15"/>
    <mergeCell ref="E15:G15"/>
    <mergeCell ref="H15:J15"/>
    <mergeCell ref="K15:M15"/>
    <mergeCell ref="N15:P15"/>
    <mergeCell ref="A37:E37"/>
    <mergeCell ref="D52:O52"/>
    <mergeCell ref="M57:P57"/>
    <mergeCell ref="H61:P61"/>
    <mergeCell ref="D42:O42"/>
    <mergeCell ref="D44:O44"/>
    <mergeCell ref="D45:O45"/>
    <mergeCell ref="D46:O47"/>
    <mergeCell ref="D50:O50"/>
    <mergeCell ref="D51:O51"/>
  </mergeCells>
  <dataValidations count="2">
    <dataValidation type="list" allowBlank="1" showInputMessage="1" showErrorMessage="1" sqref="E6:P6" xr:uid="{8E91FE53-F418-4D65-B040-FA2B4666CF1E}">
      <formula1>$A$69:$A$390</formula1>
    </dataValidation>
    <dataValidation type="list" allowBlank="1" showInputMessage="1" showErrorMessage="1" sqref="E11 E7" xr:uid="{E9DC80DB-4AEA-436B-B05D-50E1B8725414}">
      <formula1>$A$69:$A$123</formula1>
    </dataValidation>
  </dataValidations>
  <hyperlinks>
    <hyperlink ref="E65" r:id="rId1" display="mailto:parish.precepts@somerset.gov.uk" xr:uid="{EC1564E5-59F8-4C1D-BEB1-CF38D3F44311}"/>
    <hyperlink ref="D51" r:id="rId2" xr:uid="{965E19E0-B79B-4F0C-99E7-8B7F4AAD5A9D}"/>
    <hyperlink ref="H60" r:id="rId3" xr:uid="{8539B3C4-F53B-449A-8F81-8F889E3C54C4}"/>
  </hyperlinks>
  <pageMargins left="0.7" right="0.7" top="0.75" bottom="0.75" header="0.3" footer="0.3"/>
  <pageSetup paperSize="9" scale="69" orientation="portrait" horizontalDpi="0"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3330-FE58-42FC-BBAC-31818B2C4738}">
  <dimension ref="A1"/>
  <sheetViews>
    <sheetView workbookViewId="0">
      <selection activeCell="B3" sqref="B3"/>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FAF0-E555-4D08-B5AF-719A1FA6059E}">
  <sheetPr>
    <pageSetUpPr fitToPage="1"/>
  </sheetPr>
  <dimension ref="A1:I44"/>
  <sheetViews>
    <sheetView workbookViewId="0">
      <selection activeCell="A41" sqref="A41"/>
    </sheetView>
  </sheetViews>
  <sheetFormatPr defaultRowHeight="15" x14ac:dyDescent="0.25"/>
  <cols>
    <col min="1" max="1" width="69" customWidth="1"/>
    <col min="2" max="2" width="28.140625" bestFit="1" customWidth="1"/>
    <col min="3" max="3" width="5.85546875" bestFit="1" customWidth="1"/>
    <col min="5" max="5" width="9.42578125" bestFit="1" customWidth="1"/>
    <col min="6" max="6" width="10.140625" bestFit="1" customWidth="1"/>
    <col min="10" max="10" width="10.140625" bestFit="1" customWidth="1"/>
  </cols>
  <sheetData>
    <row r="1" spans="1:9" ht="20.25" customHeight="1" x14ac:dyDescent="0.25">
      <c r="A1" s="247" t="s">
        <v>83</v>
      </c>
      <c r="B1" s="247"/>
      <c r="C1" s="247"/>
      <c r="D1" s="247"/>
      <c r="E1" s="247"/>
      <c r="F1" s="247"/>
    </row>
    <row r="2" spans="1:9" ht="20.25" customHeight="1" x14ac:dyDescent="0.25">
      <c r="A2" s="247"/>
      <c r="B2" s="247"/>
      <c r="C2" s="247"/>
      <c r="D2" s="247"/>
      <c r="E2" s="247"/>
      <c r="F2" s="247"/>
    </row>
    <row r="3" spans="1:9" ht="24" customHeight="1" x14ac:dyDescent="0.25">
      <c r="A3" s="247"/>
      <c r="B3" s="247"/>
      <c r="C3" s="247"/>
      <c r="D3" s="247"/>
      <c r="E3" s="247"/>
      <c r="F3" s="247"/>
    </row>
    <row r="4" spans="1:9" ht="20.25" x14ac:dyDescent="0.25">
      <c r="A4" s="247" t="s">
        <v>712</v>
      </c>
      <c r="B4" s="247"/>
      <c r="C4" s="247"/>
      <c r="D4" s="247"/>
      <c r="E4" s="247"/>
      <c r="F4" s="247"/>
    </row>
    <row r="5" spans="1:9" ht="18.75" x14ac:dyDescent="0.25">
      <c r="A5" s="16"/>
    </row>
    <row r="6" spans="1:9" ht="15.75" x14ac:dyDescent="0.25">
      <c r="A6" s="21" t="s">
        <v>675</v>
      </c>
    </row>
    <row r="7" spans="1:9" ht="15.75" x14ac:dyDescent="0.25">
      <c r="A7" s="17" t="s">
        <v>84</v>
      </c>
      <c r="F7" s="25">
        <v>9678.32</v>
      </c>
    </row>
    <row r="8" spans="1:9" ht="15.75" x14ac:dyDescent="0.25">
      <c r="A8" s="17" t="s">
        <v>145</v>
      </c>
      <c r="F8" s="25">
        <v>5802.58</v>
      </c>
    </row>
    <row r="9" spans="1:9" ht="15.75" x14ac:dyDescent="0.25">
      <c r="A9" s="17" t="s">
        <v>244</v>
      </c>
      <c r="F9" s="25">
        <v>0</v>
      </c>
    </row>
    <row r="10" spans="1:9" ht="15.75" x14ac:dyDescent="0.25">
      <c r="A10" s="17" t="s">
        <v>85</v>
      </c>
      <c r="E10">
        <v>24434.04</v>
      </c>
    </row>
    <row r="11" spans="1:9" ht="15.75" x14ac:dyDescent="0.25">
      <c r="A11" s="17"/>
      <c r="F11" s="18"/>
      <c r="I11" s="19" t="s">
        <v>86</v>
      </c>
    </row>
    <row r="12" spans="1:9" ht="15.75" x14ac:dyDescent="0.25">
      <c r="A12" s="17"/>
    </row>
    <row r="13" spans="1:9" ht="15.75" x14ac:dyDescent="0.25">
      <c r="A13" s="17" t="s">
        <v>87</v>
      </c>
    </row>
    <row r="14" spans="1:9" ht="15.75" x14ac:dyDescent="0.25">
      <c r="A14" s="17"/>
      <c r="D14" s="25"/>
    </row>
    <row r="15" spans="1:9" ht="15.75" x14ac:dyDescent="0.25">
      <c r="A15" s="17"/>
      <c r="D15" s="25"/>
    </row>
    <row r="16" spans="1:9" ht="15.75" x14ac:dyDescent="0.25">
      <c r="A16" s="17"/>
      <c r="D16" s="25"/>
    </row>
    <row r="17" spans="1:6" ht="15.75" x14ac:dyDescent="0.25">
      <c r="A17" s="17"/>
    </row>
    <row r="18" spans="1:6" x14ac:dyDescent="0.25">
      <c r="E18">
        <f>SUM(D14:D18)</f>
        <v>0</v>
      </c>
    </row>
    <row r="20" spans="1:6" x14ac:dyDescent="0.25">
      <c r="A20" t="s">
        <v>127</v>
      </c>
      <c r="E20" s="20">
        <v>0</v>
      </c>
      <c r="F20" s="25">
        <v>24434.04</v>
      </c>
    </row>
    <row r="21" spans="1:6" ht="15.75" x14ac:dyDescent="0.25">
      <c r="A21" s="17"/>
    </row>
    <row r="22" spans="1:6" ht="16.5" thickBot="1" x14ac:dyDescent="0.3">
      <c r="A22" s="21" t="s">
        <v>713</v>
      </c>
      <c r="B22" s="2"/>
      <c r="C22" s="2"/>
      <c r="D22" s="2"/>
      <c r="E22" s="2"/>
      <c r="F22" s="24">
        <f>SUM(F7:F21)</f>
        <v>39914.94</v>
      </c>
    </row>
    <row r="23" spans="1:6" ht="16.5" thickTop="1" x14ac:dyDescent="0.25">
      <c r="A23" s="17"/>
    </row>
    <row r="24" spans="1:6" ht="15.75" x14ac:dyDescent="0.25">
      <c r="A24" s="17"/>
    </row>
    <row r="25" spans="1:6" ht="18.75" x14ac:dyDescent="0.25">
      <c r="A25" s="17" t="s">
        <v>100</v>
      </c>
      <c r="E25" s="25">
        <v>23970.59</v>
      </c>
    </row>
    <row r="26" spans="1:6" ht="15.75" x14ac:dyDescent="0.25">
      <c r="A26" s="17" t="s">
        <v>101</v>
      </c>
      <c r="E26" s="25">
        <v>9575.1</v>
      </c>
    </row>
    <row r="27" spans="1:6" ht="15.75" x14ac:dyDescent="0.25">
      <c r="A27" s="17" t="s">
        <v>102</v>
      </c>
      <c r="E27" s="183">
        <v>5116.3599999999997</v>
      </c>
    </row>
    <row r="28" spans="1:6" ht="15.75" x14ac:dyDescent="0.25">
      <c r="A28" s="17"/>
      <c r="F28">
        <f>SUM(E25:E27)</f>
        <v>38662.050000000003</v>
      </c>
    </row>
    <row r="29" spans="1:6" ht="15.75" x14ac:dyDescent="0.25">
      <c r="A29" s="17"/>
    </row>
    <row r="30" spans="1:6" ht="15.75" x14ac:dyDescent="0.25">
      <c r="A30" s="17" t="s">
        <v>728</v>
      </c>
      <c r="B30" t="s">
        <v>149</v>
      </c>
      <c r="F30" s="25">
        <v>10364.120000000001</v>
      </c>
    </row>
    <row r="31" spans="1:6" ht="15.75" x14ac:dyDescent="0.25">
      <c r="A31" s="17"/>
      <c r="B31" t="s">
        <v>148</v>
      </c>
      <c r="F31" s="25">
        <v>315</v>
      </c>
    </row>
    <row r="32" spans="1:6" ht="15.75" x14ac:dyDescent="0.25">
      <c r="A32" s="17"/>
    </row>
    <row r="33" spans="1:6" ht="15.75" x14ac:dyDescent="0.25">
      <c r="A33" s="17" t="s">
        <v>729</v>
      </c>
      <c r="B33" t="s">
        <v>149</v>
      </c>
      <c r="E33" s="25">
        <v>10827.57</v>
      </c>
      <c r="F33" s="25"/>
    </row>
    <row r="34" spans="1:6" ht="15.75" x14ac:dyDescent="0.25">
      <c r="A34" s="17"/>
      <c r="B34" t="s">
        <v>148</v>
      </c>
      <c r="E34">
        <v>418.22</v>
      </c>
    </row>
    <row r="35" spans="1:6" ht="15.75" x14ac:dyDescent="0.25">
      <c r="A35" s="17"/>
      <c r="B35" t="s">
        <v>147</v>
      </c>
      <c r="E35" s="20">
        <v>686.22</v>
      </c>
      <c r="F35">
        <f>SUM(E33:E35)</f>
        <v>11932.009999999998</v>
      </c>
    </row>
    <row r="36" spans="1:6" ht="15.75" x14ac:dyDescent="0.25">
      <c r="A36" s="17"/>
    </row>
    <row r="37" spans="1:6" ht="16.5" thickBot="1" x14ac:dyDescent="0.3">
      <c r="A37" s="21" t="s">
        <v>727</v>
      </c>
      <c r="B37" s="2"/>
      <c r="C37" s="2"/>
      <c r="D37" s="2"/>
      <c r="E37" s="2"/>
      <c r="F37" s="24">
        <f>F28-F30-F31+F35</f>
        <v>39914.94</v>
      </c>
    </row>
    <row r="38" spans="1:6" ht="19.5" thickTop="1" x14ac:dyDescent="0.25">
      <c r="A38" s="22"/>
    </row>
    <row r="39" spans="1:6" ht="18.75" x14ac:dyDescent="0.25">
      <c r="A39" s="22"/>
    </row>
    <row r="40" spans="1:6" ht="18.75" x14ac:dyDescent="0.25">
      <c r="A40" s="22"/>
    </row>
    <row r="41" spans="1:6" ht="18.75" x14ac:dyDescent="0.25">
      <c r="A41" s="22"/>
    </row>
    <row r="42" spans="1:6" ht="18.75" x14ac:dyDescent="0.25">
      <c r="A42" s="22"/>
    </row>
    <row r="43" spans="1:6" ht="18.75" x14ac:dyDescent="0.25">
      <c r="A43" s="22" t="s">
        <v>88</v>
      </c>
    </row>
    <row r="44" spans="1:6" ht="18.75" x14ac:dyDescent="0.25">
      <c r="A44" s="22" t="s">
        <v>146</v>
      </c>
      <c r="B44" t="s">
        <v>716</v>
      </c>
    </row>
  </sheetData>
  <mergeCells count="2">
    <mergeCell ref="A1:F3"/>
    <mergeCell ref="A4:F4"/>
  </mergeCell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1C66-9006-4C9E-BDB4-6FD5EAEE08F3}">
  <sheetPr>
    <pageSetUpPr fitToPage="1"/>
  </sheetPr>
  <dimension ref="A2:AH90"/>
  <sheetViews>
    <sheetView zoomScale="85" zoomScaleNormal="85" workbookViewId="0">
      <pane xSplit="14" ySplit="5" topLeftCell="AD6" activePane="bottomRight" state="frozen"/>
      <selection pane="topRight" activeCell="O1" sqref="O1"/>
      <selection pane="bottomLeft" activeCell="A6" sqref="A6"/>
      <selection pane="bottomRight" activeCell="E9" sqref="E9"/>
    </sheetView>
  </sheetViews>
  <sheetFormatPr defaultRowHeight="15" x14ac:dyDescent="0.25"/>
  <cols>
    <col min="1" max="1" width="4.85546875" customWidth="1"/>
    <col min="2" max="2" width="11.42578125" customWidth="1"/>
    <col min="3" max="3" width="14.28515625" style="7" bestFit="1" customWidth="1"/>
    <col min="4" max="4" width="17.5703125" customWidth="1"/>
    <col min="5" max="5" width="26.28515625" customWidth="1"/>
    <col min="6" max="6" width="7.28515625" bestFit="1" customWidth="1"/>
    <col min="7" max="7" width="11.5703125" bestFit="1" customWidth="1"/>
    <col min="8" max="8" width="11" customWidth="1"/>
    <col min="9" max="9" width="10.140625" customWidth="1"/>
    <col min="10" max="10" width="10.7109375" customWidth="1"/>
    <col min="11" max="11" width="9" customWidth="1"/>
    <col min="12" max="12" width="10.42578125" customWidth="1"/>
    <col min="13" max="13" width="1" style="6" customWidth="1"/>
    <col min="14" max="14" width="7.85546875" bestFit="1" customWidth="1"/>
    <col min="15" max="15" width="8" customWidth="1"/>
    <col min="16" max="16" width="8.42578125" customWidth="1"/>
    <col min="17" max="17" width="7.28515625" customWidth="1"/>
    <col min="18" max="18" width="7.42578125" customWidth="1"/>
    <col min="19" max="19" width="9.7109375" customWidth="1"/>
    <col min="20" max="20" width="10.140625" customWidth="1"/>
    <col min="21" max="22" width="12" customWidth="1"/>
    <col min="23" max="23" width="9.5703125" bestFit="1" customWidth="1"/>
    <col min="24" max="24" width="5.7109375" customWidth="1"/>
    <col min="25" max="25" width="8.42578125" customWidth="1"/>
    <col min="26" max="26" width="7.85546875" bestFit="1" customWidth="1"/>
    <col min="27" max="28" width="7.140625" customWidth="1"/>
    <col min="29" max="30" width="7.7109375" customWidth="1"/>
    <col min="31" max="31" width="7.85546875" bestFit="1" customWidth="1"/>
    <col min="32" max="32" width="10.85546875" bestFit="1" customWidth="1"/>
    <col min="33" max="33" width="9.140625" customWidth="1"/>
    <col min="34" max="34" width="9" bestFit="1" customWidth="1"/>
  </cols>
  <sheetData>
    <row r="2" spans="1:34" ht="18.75" x14ac:dyDescent="0.3">
      <c r="A2" s="9"/>
      <c r="B2" s="10" t="s">
        <v>30</v>
      </c>
      <c r="C2" s="11" t="s">
        <v>31</v>
      </c>
    </row>
    <row r="3" spans="1:34" ht="15.75" x14ac:dyDescent="0.25">
      <c r="B3" s="10" t="s">
        <v>736</v>
      </c>
      <c r="C3" s="11"/>
    </row>
    <row r="4" spans="1:34" x14ac:dyDescent="0.25">
      <c r="E4" t="s">
        <v>9</v>
      </c>
      <c r="J4" s="5">
        <v>23970.59</v>
      </c>
    </row>
    <row r="5" spans="1:34" s="12" customFormat="1" ht="45" x14ac:dyDescent="0.25">
      <c r="B5" s="12" t="s">
        <v>0</v>
      </c>
      <c r="C5" s="13" t="s">
        <v>1</v>
      </c>
      <c r="D5" s="12" t="s">
        <v>28</v>
      </c>
      <c r="E5" s="12" t="s">
        <v>10</v>
      </c>
      <c r="F5" s="12" t="s">
        <v>29</v>
      </c>
      <c r="G5" s="15" t="s">
        <v>111</v>
      </c>
      <c r="H5" s="15" t="s">
        <v>186</v>
      </c>
      <c r="I5" s="12" t="s">
        <v>11</v>
      </c>
      <c r="J5" s="12" t="s">
        <v>12</v>
      </c>
      <c r="K5" s="12" t="s">
        <v>27</v>
      </c>
      <c r="L5" s="12" t="s">
        <v>6</v>
      </c>
      <c r="M5" s="14"/>
      <c r="N5" s="12" t="s">
        <v>7</v>
      </c>
      <c r="O5" s="12" t="s">
        <v>2</v>
      </c>
      <c r="P5" s="15" t="s">
        <v>13</v>
      </c>
      <c r="Q5" s="12" t="s">
        <v>8</v>
      </c>
      <c r="R5" s="12" t="s">
        <v>3</v>
      </c>
      <c r="S5" s="15" t="s">
        <v>4</v>
      </c>
      <c r="T5" s="15" t="s">
        <v>34</v>
      </c>
      <c r="U5" s="15" t="s">
        <v>104</v>
      </c>
      <c r="V5" s="15" t="s">
        <v>175</v>
      </c>
      <c r="W5" s="12" t="s">
        <v>36</v>
      </c>
      <c r="X5" s="15" t="s">
        <v>52</v>
      </c>
      <c r="Y5" s="12" t="s">
        <v>17</v>
      </c>
      <c r="Z5" s="12" t="s">
        <v>35</v>
      </c>
      <c r="AA5" s="15" t="s">
        <v>33</v>
      </c>
      <c r="AB5" s="15" t="s">
        <v>641</v>
      </c>
      <c r="AC5" s="12" t="s">
        <v>19</v>
      </c>
      <c r="AD5" s="15" t="s">
        <v>178</v>
      </c>
      <c r="AE5" s="12" t="s">
        <v>15</v>
      </c>
      <c r="AF5" s="12" t="s">
        <v>183</v>
      </c>
      <c r="AG5" s="12" t="s">
        <v>184</v>
      </c>
      <c r="AH5" s="12" t="s">
        <v>32</v>
      </c>
    </row>
    <row r="6" spans="1:34" s="12" customFormat="1" x14ac:dyDescent="0.25">
      <c r="A6">
        <v>1</v>
      </c>
      <c r="C6" s="8">
        <v>45040</v>
      </c>
      <c r="D6" t="s">
        <v>89</v>
      </c>
      <c r="E6" t="s">
        <v>90</v>
      </c>
      <c r="F6" t="s">
        <v>91</v>
      </c>
      <c r="G6" t="s">
        <v>112</v>
      </c>
      <c r="H6"/>
      <c r="I6" s="5">
        <v>10000</v>
      </c>
      <c r="J6"/>
      <c r="K6"/>
      <c r="L6">
        <f>J4+I6-K6-H6</f>
        <v>33970.589999999997</v>
      </c>
      <c r="M6" s="14"/>
      <c r="X6" s="15"/>
    </row>
    <row r="7" spans="1:34" x14ac:dyDescent="0.25">
      <c r="A7">
        <v>2</v>
      </c>
      <c r="B7">
        <v>0</v>
      </c>
      <c r="C7" s="8">
        <v>45044</v>
      </c>
      <c r="D7" t="s">
        <v>20</v>
      </c>
      <c r="E7" t="s">
        <v>37</v>
      </c>
      <c r="F7" t="s">
        <v>38</v>
      </c>
      <c r="G7" t="s">
        <v>112</v>
      </c>
      <c r="J7">
        <v>444</v>
      </c>
      <c r="K7" s="5">
        <v>444</v>
      </c>
      <c r="L7">
        <f t="shared" ref="L7:L34" si="0">L6+I7-K7-H7</f>
        <v>33526.589999999997</v>
      </c>
      <c r="N7">
        <f t="shared" ref="N7:N38" si="1">SUM(O7:AH7)</f>
        <v>444</v>
      </c>
      <c r="Q7">
        <v>444</v>
      </c>
    </row>
    <row r="8" spans="1:34" x14ac:dyDescent="0.25">
      <c r="A8">
        <v>3</v>
      </c>
      <c r="B8">
        <v>0</v>
      </c>
      <c r="C8" s="8">
        <v>45044</v>
      </c>
      <c r="D8" t="s">
        <v>16</v>
      </c>
      <c r="E8" t="s">
        <v>39</v>
      </c>
      <c r="F8" t="s">
        <v>40</v>
      </c>
      <c r="G8" t="s">
        <v>112</v>
      </c>
      <c r="J8">
        <v>110.8</v>
      </c>
      <c r="K8" s="5">
        <v>110.8</v>
      </c>
      <c r="L8">
        <f t="shared" si="0"/>
        <v>33415.789999999994</v>
      </c>
      <c r="N8">
        <f t="shared" si="1"/>
        <v>110.8</v>
      </c>
      <c r="Q8">
        <v>110.8</v>
      </c>
    </row>
    <row r="9" spans="1:34" x14ac:dyDescent="0.25">
      <c r="A9">
        <v>4</v>
      </c>
      <c r="C9" s="8">
        <v>45057</v>
      </c>
      <c r="D9" t="s">
        <v>20</v>
      </c>
      <c r="E9" t="s">
        <v>42</v>
      </c>
      <c r="F9" t="s">
        <v>41</v>
      </c>
      <c r="G9" t="s">
        <v>112</v>
      </c>
      <c r="J9">
        <v>107.2</v>
      </c>
      <c r="L9">
        <f t="shared" si="0"/>
        <v>33415.789999999994</v>
      </c>
      <c r="N9">
        <f t="shared" si="1"/>
        <v>107.2</v>
      </c>
      <c r="T9">
        <v>107.2</v>
      </c>
    </row>
    <row r="10" spans="1:34" x14ac:dyDescent="0.25">
      <c r="A10">
        <v>5</v>
      </c>
      <c r="B10">
        <v>232555575</v>
      </c>
      <c r="C10" s="8">
        <v>45057</v>
      </c>
      <c r="D10" t="s">
        <v>20</v>
      </c>
      <c r="E10" t="s">
        <v>43</v>
      </c>
      <c r="F10" t="s">
        <v>41</v>
      </c>
      <c r="G10" t="s">
        <v>112</v>
      </c>
      <c r="J10">
        <v>52.99</v>
      </c>
      <c r="L10">
        <f t="shared" si="0"/>
        <v>33415.789999999994</v>
      </c>
      <c r="N10">
        <f t="shared" si="1"/>
        <v>52.989999999999995</v>
      </c>
      <c r="O10">
        <v>8.83</v>
      </c>
      <c r="AG10">
        <v>44.16</v>
      </c>
    </row>
    <row r="11" spans="1:34" x14ac:dyDescent="0.25">
      <c r="A11">
        <v>6</v>
      </c>
      <c r="B11">
        <v>220430231</v>
      </c>
      <c r="C11" s="8">
        <v>45057</v>
      </c>
      <c r="D11" t="s">
        <v>20</v>
      </c>
      <c r="E11" t="s">
        <v>44</v>
      </c>
      <c r="F11" t="s">
        <v>41</v>
      </c>
      <c r="G11" t="s">
        <v>112</v>
      </c>
      <c r="J11">
        <v>4.8</v>
      </c>
      <c r="K11" s="5">
        <f>SUM(J9:J11)</f>
        <v>164.99</v>
      </c>
      <c r="L11">
        <f t="shared" si="0"/>
        <v>33250.799999999996</v>
      </c>
      <c r="N11">
        <f t="shared" si="1"/>
        <v>4.8</v>
      </c>
      <c r="O11">
        <v>0.8</v>
      </c>
      <c r="T11">
        <v>4</v>
      </c>
    </row>
    <row r="12" spans="1:34" x14ac:dyDescent="0.25">
      <c r="A12">
        <v>8</v>
      </c>
      <c r="B12">
        <v>831579317</v>
      </c>
      <c r="C12" s="8">
        <v>45057</v>
      </c>
      <c r="D12" t="s">
        <v>14</v>
      </c>
      <c r="E12" t="s">
        <v>45</v>
      </c>
      <c r="F12" t="s">
        <v>46</v>
      </c>
      <c r="G12" t="s">
        <v>112</v>
      </c>
      <c r="J12">
        <v>112.8</v>
      </c>
      <c r="K12" s="5">
        <v>112.8</v>
      </c>
      <c r="L12">
        <f t="shared" si="0"/>
        <v>33137.999999999993</v>
      </c>
      <c r="N12">
        <f t="shared" si="1"/>
        <v>112.8</v>
      </c>
      <c r="O12">
        <v>18.8</v>
      </c>
      <c r="AF12">
        <v>94</v>
      </c>
    </row>
    <row r="13" spans="1:34" x14ac:dyDescent="0.25">
      <c r="A13">
        <v>9</v>
      </c>
      <c r="B13">
        <v>741948215</v>
      </c>
      <c r="C13" s="8">
        <v>45057</v>
      </c>
      <c r="D13" t="s">
        <v>47</v>
      </c>
      <c r="E13" t="s">
        <v>53</v>
      </c>
      <c r="F13" t="s">
        <v>48</v>
      </c>
      <c r="G13" t="s">
        <v>112</v>
      </c>
      <c r="J13">
        <v>84</v>
      </c>
      <c r="K13" s="5">
        <v>84</v>
      </c>
      <c r="L13">
        <f t="shared" si="0"/>
        <v>33053.999999999993</v>
      </c>
      <c r="N13">
        <f t="shared" si="1"/>
        <v>84</v>
      </c>
      <c r="O13">
        <v>14</v>
      </c>
      <c r="P13">
        <v>70</v>
      </c>
    </row>
    <row r="14" spans="1:34" x14ac:dyDescent="0.25">
      <c r="A14">
        <v>10</v>
      </c>
      <c r="B14">
        <v>639591007</v>
      </c>
      <c r="C14" s="8">
        <v>45057</v>
      </c>
      <c r="D14" t="s">
        <v>49</v>
      </c>
      <c r="E14" t="s">
        <v>50</v>
      </c>
      <c r="F14" t="s">
        <v>51</v>
      </c>
      <c r="G14" t="s">
        <v>112</v>
      </c>
      <c r="J14">
        <v>180</v>
      </c>
      <c r="K14" s="5">
        <v>180</v>
      </c>
      <c r="L14">
        <f t="shared" si="0"/>
        <v>32873.999999999993</v>
      </c>
      <c r="N14">
        <f t="shared" si="1"/>
        <v>180</v>
      </c>
      <c r="O14">
        <v>30</v>
      </c>
      <c r="X14">
        <v>150</v>
      </c>
    </row>
    <row r="15" spans="1:34" x14ac:dyDescent="0.25">
      <c r="A15">
        <v>11</v>
      </c>
      <c r="B15">
        <v>0</v>
      </c>
      <c r="C15" s="8">
        <v>45057</v>
      </c>
      <c r="D15" t="s">
        <v>18</v>
      </c>
      <c r="E15" t="s">
        <v>54</v>
      </c>
      <c r="F15" t="s">
        <v>55</v>
      </c>
      <c r="G15" t="s">
        <v>112</v>
      </c>
      <c r="J15">
        <v>15</v>
      </c>
      <c r="K15" s="5">
        <v>15</v>
      </c>
      <c r="L15">
        <f t="shared" si="0"/>
        <v>32858.999999999993</v>
      </c>
      <c r="N15">
        <f t="shared" si="1"/>
        <v>15</v>
      </c>
      <c r="O15">
        <v>0</v>
      </c>
      <c r="AC15">
        <v>15</v>
      </c>
    </row>
    <row r="16" spans="1:34" x14ac:dyDescent="0.25">
      <c r="A16">
        <v>12</v>
      </c>
      <c r="B16">
        <v>0</v>
      </c>
      <c r="C16" s="8">
        <v>45068</v>
      </c>
      <c r="D16" t="s">
        <v>94</v>
      </c>
      <c r="E16" t="s">
        <v>92</v>
      </c>
      <c r="F16" t="s">
        <v>93</v>
      </c>
      <c r="G16" t="s">
        <v>112</v>
      </c>
      <c r="J16">
        <v>300</v>
      </c>
      <c r="K16" s="5">
        <v>300</v>
      </c>
      <c r="L16">
        <f t="shared" si="0"/>
        <v>32558.999999999993</v>
      </c>
      <c r="N16">
        <f t="shared" si="1"/>
        <v>300</v>
      </c>
      <c r="O16">
        <v>0</v>
      </c>
      <c r="W16">
        <v>300</v>
      </c>
    </row>
    <row r="17" spans="1:29" x14ac:dyDescent="0.25">
      <c r="A17">
        <v>13</v>
      </c>
      <c r="B17">
        <v>0</v>
      </c>
      <c r="C17" s="8">
        <v>45068</v>
      </c>
      <c r="D17" t="s">
        <v>14</v>
      </c>
      <c r="E17" t="s">
        <v>95</v>
      </c>
      <c r="F17" t="s">
        <v>96</v>
      </c>
      <c r="G17" t="s">
        <v>112</v>
      </c>
      <c r="J17">
        <v>52.99</v>
      </c>
      <c r="K17" s="5">
        <v>52.99</v>
      </c>
      <c r="L17">
        <f t="shared" si="0"/>
        <v>32506.009999999991</v>
      </c>
      <c r="N17">
        <f t="shared" si="1"/>
        <v>52.99</v>
      </c>
      <c r="T17">
        <v>52.99</v>
      </c>
    </row>
    <row r="18" spans="1:29" x14ac:dyDescent="0.25">
      <c r="A18">
        <v>14</v>
      </c>
      <c r="B18">
        <v>639237322</v>
      </c>
      <c r="C18" s="8">
        <v>45068</v>
      </c>
      <c r="D18" t="s">
        <v>97</v>
      </c>
      <c r="E18" t="s">
        <v>98</v>
      </c>
      <c r="F18" t="s">
        <v>99</v>
      </c>
      <c r="G18" t="s">
        <v>112</v>
      </c>
      <c r="J18">
        <v>22.56</v>
      </c>
      <c r="K18" s="5">
        <v>22.56</v>
      </c>
      <c r="L18">
        <f t="shared" si="0"/>
        <v>32483.44999999999</v>
      </c>
      <c r="N18">
        <f t="shared" si="1"/>
        <v>22.560000000000002</v>
      </c>
      <c r="O18">
        <v>3.76</v>
      </c>
      <c r="T18">
        <v>18.8</v>
      </c>
    </row>
    <row r="19" spans="1:29" x14ac:dyDescent="0.25">
      <c r="A19">
        <v>15</v>
      </c>
      <c r="B19">
        <v>804946811</v>
      </c>
      <c r="C19" s="8">
        <v>45085</v>
      </c>
      <c r="D19" t="s">
        <v>20</v>
      </c>
      <c r="E19" t="s">
        <v>103</v>
      </c>
      <c r="F19" t="s">
        <v>106</v>
      </c>
      <c r="G19" t="s">
        <v>114</v>
      </c>
      <c r="J19">
        <v>563.03</v>
      </c>
      <c r="L19">
        <f t="shared" si="0"/>
        <v>32483.44999999999</v>
      </c>
      <c r="N19">
        <f t="shared" si="1"/>
        <v>563.03</v>
      </c>
      <c r="O19">
        <v>93.84</v>
      </c>
      <c r="U19">
        <v>469.19</v>
      </c>
      <c r="Z19" s="23"/>
    </row>
    <row r="20" spans="1:29" x14ac:dyDescent="0.25">
      <c r="A20">
        <v>16</v>
      </c>
      <c r="B20">
        <v>0</v>
      </c>
      <c r="C20" s="8">
        <v>45085</v>
      </c>
      <c r="D20" t="s">
        <v>20</v>
      </c>
      <c r="E20" t="s">
        <v>105</v>
      </c>
      <c r="F20" t="s">
        <v>106</v>
      </c>
      <c r="G20" t="s">
        <v>114</v>
      </c>
      <c r="J20">
        <v>44.4</v>
      </c>
      <c r="K20" s="5">
        <f>SUM(J19:J20)</f>
        <v>607.42999999999995</v>
      </c>
      <c r="L20">
        <f t="shared" si="0"/>
        <v>31876.01999999999</v>
      </c>
      <c r="N20">
        <f t="shared" si="1"/>
        <v>44.4</v>
      </c>
      <c r="O20">
        <v>0</v>
      </c>
      <c r="T20">
        <v>44.4</v>
      </c>
    </row>
    <row r="21" spans="1:29" x14ac:dyDescent="0.25">
      <c r="A21">
        <v>17</v>
      </c>
      <c r="B21">
        <v>0</v>
      </c>
      <c r="C21" s="8">
        <v>45085</v>
      </c>
      <c r="D21" t="s">
        <v>20</v>
      </c>
      <c r="E21" t="s">
        <v>107</v>
      </c>
      <c r="F21" t="s">
        <v>108</v>
      </c>
      <c r="G21" t="s">
        <v>113</v>
      </c>
      <c r="J21">
        <v>319.2</v>
      </c>
      <c r="K21" s="5">
        <v>319.2</v>
      </c>
      <c r="L21">
        <f t="shared" si="0"/>
        <v>31556.819999999989</v>
      </c>
      <c r="N21">
        <f t="shared" si="1"/>
        <v>319.2</v>
      </c>
      <c r="O21">
        <v>0</v>
      </c>
      <c r="Q21">
        <v>319.2</v>
      </c>
    </row>
    <row r="22" spans="1:29" x14ac:dyDescent="0.25">
      <c r="A22">
        <v>18</v>
      </c>
      <c r="C22" s="8">
        <v>45085</v>
      </c>
      <c r="D22" t="s">
        <v>16</v>
      </c>
      <c r="E22" t="s">
        <v>126</v>
      </c>
      <c r="F22" t="s">
        <v>110</v>
      </c>
      <c r="G22" t="s">
        <v>168</v>
      </c>
      <c r="J22">
        <v>0</v>
      </c>
      <c r="K22" s="5">
        <v>0</v>
      </c>
      <c r="L22">
        <f t="shared" si="0"/>
        <v>31556.819999999989</v>
      </c>
      <c r="N22">
        <f t="shared" si="1"/>
        <v>0</v>
      </c>
    </row>
    <row r="23" spans="1:29" x14ac:dyDescent="0.25">
      <c r="A23">
        <v>19</v>
      </c>
      <c r="B23">
        <v>0</v>
      </c>
      <c r="C23" s="8">
        <v>45085</v>
      </c>
      <c r="D23" t="s">
        <v>16</v>
      </c>
      <c r="E23" t="s">
        <v>109</v>
      </c>
      <c r="F23" t="s">
        <v>110</v>
      </c>
      <c r="G23" t="s">
        <v>112</v>
      </c>
      <c r="J23">
        <v>79.8</v>
      </c>
      <c r="K23" s="5">
        <v>79.8</v>
      </c>
      <c r="L23">
        <f t="shared" si="0"/>
        <v>31477.01999999999</v>
      </c>
      <c r="N23">
        <f t="shared" si="1"/>
        <v>79.8</v>
      </c>
      <c r="O23">
        <v>0</v>
      </c>
      <c r="Q23">
        <v>79.8</v>
      </c>
    </row>
    <row r="24" spans="1:29" x14ac:dyDescent="0.25">
      <c r="A24">
        <v>20</v>
      </c>
      <c r="B24">
        <v>0</v>
      </c>
      <c r="C24" s="8">
        <v>45120</v>
      </c>
      <c r="D24" t="s">
        <v>20</v>
      </c>
      <c r="E24" t="s">
        <v>115</v>
      </c>
      <c r="F24" t="s">
        <v>116</v>
      </c>
      <c r="G24" t="s">
        <v>112</v>
      </c>
      <c r="J24">
        <v>491.4</v>
      </c>
      <c r="L24">
        <f t="shared" si="0"/>
        <v>31477.01999999999</v>
      </c>
      <c r="N24">
        <f t="shared" si="1"/>
        <v>491.4</v>
      </c>
      <c r="O24">
        <v>0</v>
      </c>
      <c r="Q24">
        <v>491.4</v>
      </c>
    </row>
    <row r="25" spans="1:29" x14ac:dyDescent="0.25">
      <c r="A25">
        <v>21</v>
      </c>
      <c r="B25">
        <v>0</v>
      </c>
      <c r="C25" s="8">
        <v>45120</v>
      </c>
      <c r="D25" t="s">
        <v>20</v>
      </c>
      <c r="E25" t="s">
        <v>119</v>
      </c>
      <c r="F25" t="s">
        <v>116</v>
      </c>
      <c r="G25" t="s">
        <v>112</v>
      </c>
      <c r="J25">
        <v>44.4</v>
      </c>
      <c r="K25" s="5">
        <f>SUM(J24:J25)</f>
        <v>535.79999999999995</v>
      </c>
      <c r="L25">
        <f t="shared" si="0"/>
        <v>30941.21999999999</v>
      </c>
      <c r="N25">
        <f t="shared" si="1"/>
        <v>44.4</v>
      </c>
      <c r="T25">
        <v>44.4</v>
      </c>
    </row>
    <row r="26" spans="1:29" x14ac:dyDescent="0.25">
      <c r="A26">
        <v>22</v>
      </c>
      <c r="B26">
        <v>0</v>
      </c>
      <c r="C26" s="8">
        <v>45120</v>
      </c>
      <c r="D26" t="s">
        <v>16</v>
      </c>
      <c r="E26" t="s">
        <v>118</v>
      </c>
      <c r="F26" t="s">
        <v>117</v>
      </c>
      <c r="G26" t="s">
        <v>112</v>
      </c>
      <c r="J26">
        <v>123</v>
      </c>
      <c r="K26" s="5">
        <v>123</v>
      </c>
      <c r="L26">
        <f t="shared" si="0"/>
        <v>30818.21999999999</v>
      </c>
      <c r="N26">
        <f t="shared" si="1"/>
        <v>123</v>
      </c>
      <c r="O26">
        <v>0</v>
      </c>
      <c r="Q26">
        <v>123</v>
      </c>
    </row>
    <row r="27" spans="1:29" x14ac:dyDescent="0.25">
      <c r="A27">
        <v>23</v>
      </c>
      <c r="B27">
        <v>0</v>
      </c>
      <c r="C27" s="8">
        <v>45120</v>
      </c>
      <c r="D27" t="s">
        <v>20</v>
      </c>
      <c r="E27" t="s">
        <v>121</v>
      </c>
      <c r="F27" t="s">
        <v>122</v>
      </c>
      <c r="G27" t="s">
        <v>112</v>
      </c>
      <c r="J27">
        <v>309.2</v>
      </c>
      <c r="L27">
        <f t="shared" si="0"/>
        <v>30818.21999999999</v>
      </c>
      <c r="N27">
        <f t="shared" si="1"/>
        <v>309.2</v>
      </c>
      <c r="Q27">
        <v>309.2</v>
      </c>
    </row>
    <row r="28" spans="1:29" x14ac:dyDescent="0.25">
      <c r="A28">
        <v>24</v>
      </c>
      <c r="B28">
        <v>362012792</v>
      </c>
      <c r="C28" s="8">
        <v>45120</v>
      </c>
      <c r="D28" t="s">
        <v>20</v>
      </c>
      <c r="E28" t="s">
        <v>123</v>
      </c>
      <c r="F28" t="s">
        <v>122</v>
      </c>
      <c r="G28" t="s">
        <v>112</v>
      </c>
      <c r="J28">
        <v>2.25</v>
      </c>
      <c r="K28" s="5">
        <f>SUM(J27:J28)</f>
        <v>311.45</v>
      </c>
      <c r="L28">
        <f t="shared" si="0"/>
        <v>30506.76999999999</v>
      </c>
      <c r="N28">
        <f t="shared" si="1"/>
        <v>2.25</v>
      </c>
      <c r="O28">
        <v>0.38</v>
      </c>
      <c r="Q28">
        <v>1.87</v>
      </c>
    </row>
    <row r="29" spans="1:29" x14ac:dyDescent="0.25">
      <c r="A29">
        <v>25</v>
      </c>
      <c r="C29" s="8">
        <v>45120</v>
      </c>
      <c r="D29" t="s">
        <v>16</v>
      </c>
      <c r="E29" t="s">
        <v>124</v>
      </c>
      <c r="F29" t="s">
        <v>125</v>
      </c>
      <c r="G29" t="s">
        <v>112</v>
      </c>
      <c r="J29">
        <v>77.2</v>
      </c>
      <c r="K29" s="5">
        <v>77.2</v>
      </c>
      <c r="L29">
        <f t="shared" si="0"/>
        <v>30429.569999999989</v>
      </c>
      <c r="N29">
        <f t="shared" si="1"/>
        <v>77.2</v>
      </c>
      <c r="O29">
        <v>0</v>
      </c>
      <c r="Q29">
        <v>77.2</v>
      </c>
    </row>
    <row r="30" spans="1:29" x14ac:dyDescent="0.25">
      <c r="A30">
        <v>26</v>
      </c>
      <c r="B30">
        <v>404047830</v>
      </c>
      <c r="C30" s="8">
        <v>45139</v>
      </c>
      <c r="D30" t="s">
        <v>128</v>
      </c>
      <c r="E30" t="s">
        <v>129</v>
      </c>
      <c r="F30" t="s">
        <v>130</v>
      </c>
      <c r="G30" t="s">
        <v>112</v>
      </c>
      <c r="J30">
        <v>115.2</v>
      </c>
      <c r="K30" s="5">
        <v>115.2</v>
      </c>
      <c r="L30">
        <f t="shared" si="0"/>
        <v>30314.369999999988</v>
      </c>
      <c r="N30">
        <f t="shared" si="1"/>
        <v>115.2</v>
      </c>
      <c r="O30">
        <v>19.2</v>
      </c>
      <c r="AC30">
        <v>96</v>
      </c>
    </row>
    <row r="31" spans="1:29" x14ac:dyDescent="0.25">
      <c r="A31">
        <v>27</v>
      </c>
      <c r="B31">
        <v>297470067</v>
      </c>
      <c r="C31" s="8">
        <v>45154</v>
      </c>
      <c r="D31" t="s">
        <v>131</v>
      </c>
      <c r="E31" t="s">
        <v>132</v>
      </c>
      <c r="F31" t="s">
        <v>133</v>
      </c>
      <c r="G31" t="s">
        <v>112</v>
      </c>
      <c r="J31">
        <v>118.8</v>
      </c>
      <c r="K31" s="5">
        <v>118.8</v>
      </c>
      <c r="L31">
        <f t="shared" si="0"/>
        <v>30195.569999999989</v>
      </c>
      <c r="N31">
        <f t="shared" si="1"/>
        <v>118.8</v>
      </c>
      <c r="O31">
        <v>19.8</v>
      </c>
      <c r="Y31">
        <v>99</v>
      </c>
    </row>
    <row r="32" spans="1:29" x14ac:dyDescent="0.25">
      <c r="A32">
        <v>28</v>
      </c>
      <c r="B32">
        <v>0</v>
      </c>
      <c r="C32" s="8">
        <v>45166</v>
      </c>
      <c r="D32" t="s">
        <v>20</v>
      </c>
      <c r="E32" t="s">
        <v>134</v>
      </c>
      <c r="F32" t="s">
        <v>135</v>
      </c>
      <c r="G32" t="s">
        <v>112</v>
      </c>
      <c r="J32">
        <v>309</v>
      </c>
      <c r="K32" s="5">
        <v>309</v>
      </c>
      <c r="L32">
        <f t="shared" si="0"/>
        <v>29886.569999999989</v>
      </c>
      <c r="N32">
        <f t="shared" si="1"/>
        <v>309</v>
      </c>
      <c r="O32">
        <v>0</v>
      </c>
      <c r="Q32">
        <v>309</v>
      </c>
    </row>
    <row r="33" spans="1:33" x14ac:dyDescent="0.25">
      <c r="A33">
        <v>29</v>
      </c>
      <c r="B33">
        <v>0</v>
      </c>
      <c r="C33" s="8">
        <v>45166</v>
      </c>
      <c r="D33" t="s">
        <v>16</v>
      </c>
      <c r="E33" t="s">
        <v>137</v>
      </c>
      <c r="F33" t="s">
        <v>136</v>
      </c>
      <c r="G33" t="s">
        <v>112</v>
      </c>
      <c r="J33">
        <v>77.400000000000006</v>
      </c>
      <c r="K33" s="5">
        <v>77.400000000000006</v>
      </c>
      <c r="L33">
        <f t="shared" si="0"/>
        <v>29809.169999999987</v>
      </c>
      <c r="N33">
        <f t="shared" si="1"/>
        <v>77.400000000000006</v>
      </c>
      <c r="O33">
        <v>0</v>
      </c>
      <c r="Q33">
        <v>77.400000000000006</v>
      </c>
    </row>
    <row r="34" spans="1:33" x14ac:dyDescent="0.25">
      <c r="A34">
        <v>30</v>
      </c>
      <c r="B34">
        <v>297094655</v>
      </c>
      <c r="C34" s="8">
        <v>45166</v>
      </c>
      <c r="D34" t="s">
        <v>185</v>
      </c>
      <c r="E34" t="s">
        <v>139</v>
      </c>
      <c r="F34" t="s">
        <v>138</v>
      </c>
      <c r="G34" t="s">
        <v>112</v>
      </c>
      <c r="J34">
        <v>24.14</v>
      </c>
      <c r="K34" s="5">
        <v>24.14</v>
      </c>
      <c r="L34">
        <f t="shared" si="0"/>
        <v>29785.029999999988</v>
      </c>
      <c r="N34">
        <f t="shared" si="1"/>
        <v>24.14</v>
      </c>
      <c r="O34">
        <v>4.0199999999999996</v>
      </c>
      <c r="AG34">
        <v>20.12</v>
      </c>
    </row>
    <row r="35" spans="1:33" x14ac:dyDescent="0.25">
      <c r="A35">
        <v>31</v>
      </c>
      <c r="B35">
        <v>0</v>
      </c>
      <c r="C35" s="8">
        <v>45166</v>
      </c>
      <c r="D35" t="s">
        <v>141</v>
      </c>
      <c r="E35" t="s">
        <v>140</v>
      </c>
      <c r="G35" t="s">
        <v>152</v>
      </c>
      <c r="H35">
        <v>-18000</v>
      </c>
      <c r="L35">
        <f>L34+I35-K35+H35</f>
        <v>11785.029999999988</v>
      </c>
      <c r="N35">
        <f t="shared" si="1"/>
        <v>0</v>
      </c>
    </row>
    <row r="36" spans="1:33" x14ac:dyDescent="0.25">
      <c r="A36">
        <v>32</v>
      </c>
      <c r="B36">
        <v>0</v>
      </c>
      <c r="C36" s="8">
        <v>45187</v>
      </c>
      <c r="D36" t="s">
        <v>20</v>
      </c>
      <c r="E36" t="s">
        <v>150</v>
      </c>
      <c r="F36" t="s">
        <v>151</v>
      </c>
      <c r="G36" t="s">
        <v>112</v>
      </c>
      <c r="J36">
        <v>309.2</v>
      </c>
      <c r="K36" s="5">
        <v>309.2</v>
      </c>
      <c r="L36">
        <f t="shared" ref="L36:L71" si="2">L35+I36-K36-H36</f>
        <v>11475.829999999987</v>
      </c>
      <c r="N36">
        <f t="shared" si="1"/>
        <v>309.2</v>
      </c>
      <c r="O36">
        <v>0</v>
      </c>
      <c r="Q36">
        <v>309.2</v>
      </c>
    </row>
    <row r="37" spans="1:33" x14ac:dyDescent="0.25">
      <c r="A37">
        <v>33</v>
      </c>
      <c r="B37">
        <v>0</v>
      </c>
      <c r="C37" s="8">
        <v>45187</v>
      </c>
      <c r="D37" t="s">
        <v>16</v>
      </c>
      <c r="E37" t="s">
        <v>153</v>
      </c>
      <c r="F37" t="s">
        <v>154</v>
      </c>
      <c r="G37" t="s">
        <v>112</v>
      </c>
      <c r="J37">
        <v>77.2</v>
      </c>
      <c r="K37" s="5">
        <v>77.2</v>
      </c>
      <c r="L37">
        <f t="shared" si="2"/>
        <v>11398.629999999986</v>
      </c>
      <c r="N37">
        <f t="shared" si="1"/>
        <v>77.2</v>
      </c>
      <c r="Q37">
        <v>77.2</v>
      </c>
    </row>
    <row r="38" spans="1:33" x14ac:dyDescent="0.25">
      <c r="A38">
        <v>34</v>
      </c>
      <c r="B38">
        <v>0</v>
      </c>
      <c r="C38" s="8">
        <v>45229</v>
      </c>
      <c r="D38" t="s">
        <v>20</v>
      </c>
      <c r="E38" t="s">
        <v>155</v>
      </c>
      <c r="F38" t="s">
        <v>156</v>
      </c>
      <c r="G38" t="s">
        <v>112</v>
      </c>
      <c r="J38">
        <v>70.400000000000006</v>
      </c>
      <c r="K38" s="5">
        <v>70.400000000000006</v>
      </c>
      <c r="L38">
        <f t="shared" si="2"/>
        <v>11328.229999999987</v>
      </c>
      <c r="N38">
        <f t="shared" si="1"/>
        <v>70.400000000000006</v>
      </c>
      <c r="O38">
        <v>0</v>
      </c>
      <c r="T38">
        <v>70.400000000000006</v>
      </c>
    </row>
    <row r="39" spans="1:33" x14ac:dyDescent="0.25">
      <c r="A39">
        <v>35</v>
      </c>
      <c r="B39">
        <v>0</v>
      </c>
      <c r="C39" s="8">
        <v>45229</v>
      </c>
      <c r="D39" t="s">
        <v>20</v>
      </c>
      <c r="E39" t="s">
        <v>157</v>
      </c>
      <c r="F39" t="s">
        <v>158</v>
      </c>
      <c r="G39" t="s">
        <v>112</v>
      </c>
      <c r="J39">
        <v>309.2</v>
      </c>
      <c r="K39" s="5">
        <v>309.2</v>
      </c>
      <c r="L39">
        <f t="shared" si="2"/>
        <v>11019.029999999986</v>
      </c>
      <c r="N39">
        <f t="shared" ref="N39:N82" si="3">SUM(O39:AH39)</f>
        <v>309.2</v>
      </c>
      <c r="Q39">
        <v>309.2</v>
      </c>
    </row>
    <row r="40" spans="1:33" x14ac:dyDescent="0.25">
      <c r="A40">
        <v>36</v>
      </c>
      <c r="B40">
        <v>0</v>
      </c>
      <c r="C40" s="8">
        <v>45229</v>
      </c>
      <c r="D40" t="s">
        <v>16</v>
      </c>
      <c r="E40" t="s">
        <v>160</v>
      </c>
      <c r="F40" t="s">
        <v>159</v>
      </c>
      <c r="G40" t="s">
        <v>112</v>
      </c>
      <c r="J40">
        <v>77.2</v>
      </c>
      <c r="K40" s="5">
        <v>77.2</v>
      </c>
      <c r="L40">
        <f t="shared" si="2"/>
        <v>10941.829999999985</v>
      </c>
      <c r="N40">
        <f t="shared" si="3"/>
        <v>77.2</v>
      </c>
      <c r="Q40">
        <v>77.2</v>
      </c>
    </row>
    <row r="41" spans="1:33" x14ac:dyDescent="0.25">
      <c r="A41">
        <v>37</v>
      </c>
      <c r="B41">
        <v>232555575</v>
      </c>
      <c r="C41" s="8">
        <v>45239</v>
      </c>
      <c r="D41" t="s">
        <v>20</v>
      </c>
      <c r="E41" t="s">
        <v>161</v>
      </c>
      <c r="F41" t="s">
        <v>162</v>
      </c>
      <c r="G41" t="s">
        <v>112</v>
      </c>
      <c r="J41">
        <v>123.39</v>
      </c>
      <c r="K41" s="5">
        <v>123.39</v>
      </c>
      <c r="L41">
        <f t="shared" si="2"/>
        <v>10818.439999999986</v>
      </c>
      <c r="N41">
        <f t="shared" si="3"/>
        <v>123.39</v>
      </c>
      <c r="O41">
        <v>8.83</v>
      </c>
      <c r="T41">
        <v>70.400000000000006</v>
      </c>
      <c r="AG41">
        <v>44.16</v>
      </c>
    </row>
    <row r="42" spans="1:33" x14ac:dyDescent="0.25">
      <c r="A42">
        <v>38</v>
      </c>
      <c r="B42">
        <v>0</v>
      </c>
      <c r="C42" s="8">
        <v>45239</v>
      </c>
      <c r="D42" t="s">
        <v>18</v>
      </c>
      <c r="E42" t="s">
        <v>163</v>
      </c>
      <c r="F42" t="s">
        <v>164</v>
      </c>
      <c r="G42" t="s">
        <v>112</v>
      </c>
      <c r="J42">
        <v>100.09</v>
      </c>
      <c r="K42" s="5">
        <v>100.09</v>
      </c>
      <c r="L42">
        <f t="shared" si="2"/>
        <v>10718.349999999986</v>
      </c>
      <c r="N42">
        <f t="shared" si="3"/>
        <v>100.09</v>
      </c>
      <c r="O42">
        <v>0</v>
      </c>
      <c r="V42">
        <v>100.09</v>
      </c>
    </row>
    <row r="43" spans="1:33" x14ac:dyDescent="0.25">
      <c r="A43">
        <v>39</v>
      </c>
      <c r="C43" s="8">
        <v>45250</v>
      </c>
      <c r="D43" t="s">
        <v>20</v>
      </c>
      <c r="E43" t="s">
        <v>250</v>
      </c>
      <c r="F43" t="s">
        <v>251</v>
      </c>
      <c r="G43" t="s">
        <v>112</v>
      </c>
      <c r="J43">
        <v>792.29</v>
      </c>
      <c r="K43" s="5">
        <v>792.29</v>
      </c>
      <c r="L43">
        <f t="shared" si="2"/>
        <v>9926.0599999999868</v>
      </c>
      <c r="N43">
        <f t="shared" si="3"/>
        <v>792.29</v>
      </c>
      <c r="Q43">
        <v>792.29</v>
      </c>
    </row>
    <row r="44" spans="1:33" x14ac:dyDescent="0.25">
      <c r="A44">
        <v>40</v>
      </c>
      <c r="C44" s="8">
        <v>45250</v>
      </c>
      <c r="D44" t="s">
        <v>16</v>
      </c>
      <c r="E44" t="s">
        <v>249</v>
      </c>
      <c r="F44" t="s">
        <v>252</v>
      </c>
      <c r="G44" t="s">
        <v>112</v>
      </c>
      <c r="J44">
        <v>230.28</v>
      </c>
      <c r="K44" s="5">
        <v>230.28</v>
      </c>
      <c r="L44">
        <f t="shared" si="2"/>
        <v>9695.7799999999861</v>
      </c>
      <c r="N44">
        <f t="shared" si="3"/>
        <v>230.27999999999997</v>
      </c>
      <c r="Q44">
        <v>198.2</v>
      </c>
      <c r="S44">
        <v>32.08</v>
      </c>
    </row>
    <row r="45" spans="1:33" x14ac:dyDescent="0.25">
      <c r="A45">
        <v>41</v>
      </c>
      <c r="C45" s="8">
        <v>45250</v>
      </c>
      <c r="D45" t="s">
        <v>658</v>
      </c>
      <c r="E45" t="s">
        <v>659</v>
      </c>
      <c r="F45" t="s">
        <v>656</v>
      </c>
      <c r="G45" t="s">
        <v>657</v>
      </c>
      <c r="J45">
        <v>-75</v>
      </c>
      <c r="K45" s="5">
        <v>-75</v>
      </c>
      <c r="L45">
        <f t="shared" si="2"/>
        <v>9770.7799999999861</v>
      </c>
      <c r="N45">
        <f t="shared" ref="N45:N52" si="4">SUM(O45:AH45)</f>
        <v>-75</v>
      </c>
      <c r="Z45">
        <v>-75</v>
      </c>
    </row>
    <row r="46" spans="1:33" x14ac:dyDescent="0.25">
      <c r="A46">
        <v>42</v>
      </c>
      <c r="C46" s="8">
        <v>45253</v>
      </c>
      <c r="D46" t="s">
        <v>667</v>
      </c>
      <c r="E46" t="s">
        <v>659</v>
      </c>
      <c r="F46" t="s">
        <v>660</v>
      </c>
      <c r="G46" t="s">
        <v>657</v>
      </c>
      <c r="I46" s="5">
        <v>19.05</v>
      </c>
      <c r="J46">
        <v>-80.95</v>
      </c>
      <c r="K46" s="5">
        <v>-80.95</v>
      </c>
      <c r="L46">
        <f t="shared" si="2"/>
        <v>9870.7799999999861</v>
      </c>
      <c r="N46">
        <f t="shared" si="4"/>
        <v>-80.95</v>
      </c>
      <c r="Z46">
        <v>-80.95</v>
      </c>
    </row>
    <row r="47" spans="1:33" x14ac:dyDescent="0.25">
      <c r="A47">
        <v>43</v>
      </c>
      <c r="C47" s="8">
        <v>45253</v>
      </c>
      <c r="D47" t="s">
        <v>668</v>
      </c>
      <c r="E47" t="s">
        <v>659</v>
      </c>
      <c r="F47" t="s">
        <v>661</v>
      </c>
      <c r="G47" t="s">
        <v>657</v>
      </c>
      <c r="I47" s="5">
        <v>100</v>
      </c>
      <c r="L47">
        <f t="shared" si="2"/>
        <v>9970.7799999999861</v>
      </c>
      <c r="N47">
        <f t="shared" si="4"/>
        <v>0</v>
      </c>
    </row>
    <row r="48" spans="1:33" x14ac:dyDescent="0.25">
      <c r="A48">
        <v>44</v>
      </c>
      <c r="C48" s="8">
        <v>45254</v>
      </c>
      <c r="D48" t="s">
        <v>669</v>
      </c>
      <c r="E48" t="s">
        <v>659</v>
      </c>
      <c r="F48" t="s">
        <v>662</v>
      </c>
      <c r="G48" t="s">
        <v>657</v>
      </c>
      <c r="I48" s="5">
        <v>100</v>
      </c>
      <c r="L48">
        <f t="shared" si="2"/>
        <v>10070.779999999986</v>
      </c>
      <c r="N48">
        <f t="shared" si="4"/>
        <v>0</v>
      </c>
    </row>
    <row r="49" spans="1:34" x14ac:dyDescent="0.25">
      <c r="A49">
        <v>45</v>
      </c>
      <c r="C49" s="8">
        <v>45254</v>
      </c>
      <c r="D49" t="s">
        <v>670</v>
      </c>
      <c r="E49" t="s">
        <v>659</v>
      </c>
      <c r="F49" t="s">
        <v>663</v>
      </c>
      <c r="G49" t="s">
        <v>657</v>
      </c>
      <c r="I49" s="5">
        <v>100</v>
      </c>
      <c r="L49">
        <f t="shared" si="2"/>
        <v>10170.779999999986</v>
      </c>
      <c r="N49">
        <f t="shared" si="4"/>
        <v>0</v>
      </c>
    </row>
    <row r="50" spans="1:34" x14ac:dyDescent="0.25">
      <c r="A50">
        <v>46</v>
      </c>
      <c r="C50" s="8">
        <v>45254</v>
      </c>
      <c r="D50" t="s">
        <v>671</v>
      </c>
      <c r="E50" t="s">
        <v>659</v>
      </c>
      <c r="F50" t="s">
        <v>664</v>
      </c>
      <c r="G50" t="s">
        <v>657</v>
      </c>
      <c r="I50" s="5">
        <v>100</v>
      </c>
      <c r="L50">
        <f t="shared" si="2"/>
        <v>10270.779999999986</v>
      </c>
      <c r="N50">
        <f t="shared" si="4"/>
        <v>0</v>
      </c>
    </row>
    <row r="51" spans="1:34" x14ac:dyDescent="0.25">
      <c r="A51">
        <v>47</v>
      </c>
      <c r="C51" s="8">
        <v>45257</v>
      </c>
      <c r="D51" t="s">
        <v>672</v>
      </c>
      <c r="E51" t="s">
        <v>659</v>
      </c>
      <c r="F51" t="s">
        <v>665</v>
      </c>
      <c r="G51" t="s">
        <v>657</v>
      </c>
      <c r="I51" s="5">
        <v>100</v>
      </c>
      <c r="L51">
        <f t="shared" si="2"/>
        <v>10370.779999999986</v>
      </c>
      <c r="N51">
        <f t="shared" si="4"/>
        <v>0</v>
      </c>
    </row>
    <row r="52" spans="1:34" x14ac:dyDescent="0.25">
      <c r="A52">
        <v>48</v>
      </c>
      <c r="C52" s="8">
        <v>45261</v>
      </c>
      <c r="D52" t="s">
        <v>654</v>
      </c>
      <c r="E52" t="s">
        <v>655</v>
      </c>
      <c r="F52" t="s">
        <v>666</v>
      </c>
      <c r="G52" t="s">
        <v>657</v>
      </c>
      <c r="J52">
        <v>-2108</v>
      </c>
      <c r="K52" s="5">
        <v>-2108</v>
      </c>
      <c r="L52">
        <f t="shared" si="2"/>
        <v>12478.779999999986</v>
      </c>
      <c r="N52">
        <f t="shared" si="4"/>
        <v>-2108</v>
      </c>
      <c r="Z52">
        <v>-2108</v>
      </c>
    </row>
    <row r="53" spans="1:34" x14ac:dyDescent="0.25">
      <c r="A53">
        <v>49</v>
      </c>
      <c r="B53">
        <v>0</v>
      </c>
      <c r="C53" s="8">
        <v>45271</v>
      </c>
      <c r="D53" t="s">
        <v>165</v>
      </c>
      <c r="E53" t="s">
        <v>166</v>
      </c>
      <c r="F53" t="s">
        <v>167</v>
      </c>
      <c r="G53" t="s">
        <v>246</v>
      </c>
      <c r="J53">
        <v>35</v>
      </c>
      <c r="K53" s="5">
        <v>35</v>
      </c>
      <c r="L53">
        <f t="shared" si="2"/>
        <v>12443.779999999986</v>
      </c>
      <c r="N53">
        <f t="shared" si="3"/>
        <v>35</v>
      </c>
      <c r="T53">
        <v>35</v>
      </c>
    </row>
    <row r="54" spans="1:34" x14ac:dyDescent="0.25">
      <c r="A54">
        <v>50</v>
      </c>
      <c r="C54" s="8">
        <v>45271</v>
      </c>
      <c r="D54" t="s">
        <v>616</v>
      </c>
      <c r="E54" t="s">
        <v>247</v>
      </c>
      <c r="F54" t="s">
        <v>167</v>
      </c>
      <c r="G54" t="s">
        <v>248</v>
      </c>
      <c r="J54">
        <v>0</v>
      </c>
      <c r="K54">
        <v>0</v>
      </c>
      <c r="L54">
        <f t="shared" si="2"/>
        <v>12443.779999999986</v>
      </c>
      <c r="N54">
        <f t="shared" si="3"/>
        <v>0</v>
      </c>
      <c r="O54">
        <v>0</v>
      </c>
    </row>
    <row r="55" spans="1:34" x14ac:dyDescent="0.25">
      <c r="A55">
        <v>51</v>
      </c>
      <c r="B55">
        <v>335248014</v>
      </c>
      <c r="C55" s="8">
        <v>45272</v>
      </c>
      <c r="D55" t="s">
        <v>14</v>
      </c>
      <c r="E55" t="s">
        <v>617</v>
      </c>
      <c r="F55" t="s">
        <v>253</v>
      </c>
      <c r="G55" t="s">
        <v>112</v>
      </c>
      <c r="J55">
        <v>47.98</v>
      </c>
      <c r="K55" s="5">
        <v>47.98</v>
      </c>
      <c r="L55">
        <f t="shared" si="2"/>
        <v>12395.799999999987</v>
      </c>
      <c r="N55">
        <f t="shared" si="3"/>
        <v>47.980000000000004</v>
      </c>
      <c r="O55">
        <v>2.99</v>
      </c>
      <c r="T55">
        <v>44.99</v>
      </c>
    </row>
    <row r="56" spans="1:34" x14ac:dyDescent="0.25">
      <c r="A56">
        <v>52</v>
      </c>
      <c r="B56">
        <v>131254412</v>
      </c>
      <c r="C56" s="8">
        <v>45272</v>
      </c>
      <c r="D56" t="s">
        <v>89</v>
      </c>
      <c r="E56" t="s">
        <v>619</v>
      </c>
      <c r="F56" t="s">
        <v>618</v>
      </c>
      <c r="G56" t="s">
        <v>112</v>
      </c>
      <c r="J56">
        <v>324.31</v>
      </c>
      <c r="K56" s="5">
        <v>324.31</v>
      </c>
      <c r="L56">
        <f t="shared" si="2"/>
        <v>12071.489999999987</v>
      </c>
      <c r="N56">
        <f t="shared" si="3"/>
        <v>324.31</v>
      </c>
      <c r="O56">
        <v>0</v>
      </c>
      <c r="AG56">
        <v>324.31</v>
      </c>
    </row>
    <row r="57" spans="1:34" x14ac:dyDescent="0.25">
      <c r="A57">
        <v>53</v>
      </c>
      <c r="B57">
        <v>944980188</v>
      </c>
      <c r="C57" s="8">
        <v>45272</v>
      </c>
      <c r="D57" t="s">
        <v>620</v>
      </c>
      <c r="E57" t="s">
        <v>621</v>
      </c>
      <c r="F57" t="s">
        <v>622</v>
      </c>
      <c r="G57" t="s">
        <v>112</v>
      </c>
      <c r="J57">
        <v>2716.74</v>
      </c>
      <c r="K57" s="5">
        <v>2716.74</v>
      </c>
      <c r="L57">
        <f t="shared" si="2"/>
        <v>9354.7499999999873</v>
      </c>
      <c r="N57">
        <f t="shared" si="3"/>
        <v>2716.74</v>
      </c>
      <c r="O57">
        <v>452.79</v>
      </c>
      <c r="Z57" s="25">
        <v>2263.9499999999998</v>
      </c>
    </row>
    <row r="58" spans="1:34" x14ac:dyDescent="0.25">
      <c r="A58">
        <v>54</v>
      </c>
      <c r="B58">
        <v>232555575</v>
      </c>
      <c r="C58" s="8">
        <v>45272</v>
      </c>
      <c r="D58" t="s">
        <v>14</v>
      </c>
      <c r="E58" t="s">
        <v>623</v>
      </c>
      <c r="F58" t="s">
        <v>624</v>
      </c>
      <c r="G58" t="s">
        <v>112</v>
      </c>
      <c r="J58">
        <v>8.66</v>
      </c>
      <c r="L58">
        <f t="shared" si="2"/>
        <v>9354.7499999999873</v>
      </c>
      <c r="N58">
        <f t="shared" si="3"/>
        <v>8.66</v>
      </c>
      <c r="O58">
        <v>1.44</v>
      </c>
      <c r="AH58">
        <v>7.22</v>
      </c>
    </row>
    <row r="59" spans="1:34" x14ac:dyDescent="0.25">
      <c r="A59">
        <v>55</v>
      </c>
      <c r="B59">
        <v>140775472</v>
      </c>
      <c r="C59" s="8">
        <v>45272</v>
      </c>
      <c r="D59" t="s">
        <v>14</v>
      </c>
      <c r="E59" t="s">
        <v>625</v>
      </c>
      <c r="F59" t="s">
        <v>624</v>
      </c>
      <c r="G59" t="s">
        <v>112</v>
      </c>
      <c r="J59">
        <v>38.97</v>
      </c>
      <c r="K59" s="5">
        <f>SUM(J58:J59)</f>
        <v>47.629999999999995</v>
      </c>
      <c r="L59">
        <f t="shared" si="2"/>
        <v>9307.1199999999881</v>
      </c>
      <c r="N59">
        <f t="shared" si="3"/>
        <v>38.97</v>
      </c>
      <c r="O59">
        <v>6.5</v>
      </c>
      <c r="AH59">
        <v>32.47</v>
      </c>
    </row>
    <row r="60" spans="1:34" x14ac:dyDescent="0.25">
      <c r="A60">
        <v>56</v>
      </c>
      <c r="B60">
        <v>0</v>
      </c>
      <c r="C60" s="8">
        <v>45272</v>
      </c>
      <c r="D60" t="s">
        <v>630</v>
      </c>
      <c r="E60" t="s">
        <v>631</v>
      </c>
      <c r="F60" t="s">
        <v>628</v>
      </c>
      <c r="G60" t="s">
        <v>112</v>
      </c>
      <c r="J60">
        <v>70</v>
      </c>
      <c r="K60" s="5">
        <v>70</v>
      </c>
      <c r="L60">
        <f t="shared" si="2"/>
        <v>9237.1199999999881</v>
      </c>
      <c r="N60">
        <f t="shared" si="3"/>
        <v>70</v>
      </c>
      <c r="O60">
        <v>0</v>
      </c>
      <c r="AE60">
        <v>70</v>
      </c>
    </row>
    <row r="61" spans="1:34" x14ac:dyDescent="0.25">
      <c r="A61">
        <v>57</v>
      </c>
      <c r="B61">
        <v>673803912</v>
      </c>
      <c r="C61" s="8">
        <v>45272</v>
      </c>
      <c r="D61" t="s">
        <v>626</v>
      </c>
      <c r="E61" t="s">
        <v>627</v>
      </c>
      <c r="F61" t="s">
        <v>629</v>
      </c>
      <c r="G61" t="s">
        <v>112</v>
      </c>
      <c r="J61">
        <v>210</v>
      </c>
      <c r="K61" s="5">
        <v>210</v>
      </c>
      <c r="L61">
        <f t="shared" si="2"/>
        <v>9027.1199999999881</v>
      </c>
      <c r="N61">
        <f t="shared" si="3"/>
        <v>210</v>
      </c>
      <c r="O61">
        <v>35</v>
      </c>
      <c r="AH61">
        <v>175</v>
      </c>
    </row>
    <row r="62" spans="1:34" x14ac:dyDescent="0.25">
      <c r="A62">
        <v>58</v>
      </c>
      <c r="B62">
        <v>0</v>
      </c>
      <c r="C62" s="8">
        <v>45280</v>
      </c>
      <c r="D62" t="s">
        <v>20</v>
      </c>
      <c r="E62" t="s">
        <v>632</v>
      </c>
      <c r="F62" t="s">
        <v>633</v>
      </c>
      <c r="G62" t="s">
        <v>112</v>
      </c>
      <c r="J62">
        <v>388</v>
      </c>
      <c r="K62" s="5">
        <v>388</v>
      </c>
      <c r="L62">
        <f t="shared" si="2"/>
        <v>8639.1199999999881</v>
      </c>
      <c r="N62">
        <f t="shared" si="3"/>
        <v>388</v>
      </c>
      <c r="O62">
        <v>0</v>
      </c>
      <c r="Q62">
        <v>388</v>
      </c>
    </row>
    <row r="63" spans="1:34" x14ac:dyDescent="0.25">
      <c r="A63">
        <v>59</v>
      </c>
      <c r="B63">
        <v>0</v>
      </c>
      <c r="C63" s="8">
        <v>45280</v>
      </c>
      <c r="D63" t="s">
        <v>16</v>
      </c>
      <c r="E63" t="s">
        <v>634</v>
      </c>
      <c r="F63" t="s">
        <v>635</v>
      </c>
      <c r="G63" t="s">
        <v>112</v>
      </c>
      <c r="J63">
        <v>97</v>
      </c>
      <c r="K63" s="5">
        <v>97</v>
      </c>
      <c r="L63">
        <f t="shared" si="2"/>
        <v>8542.1199999999881</v>
      </c>
      <c r="N63">
        <f t="shared" si="3"/>
        <v>97</v>
      </c>
      <c r="Q63">
        <v>97</v>
      </c>
    </row>
    <row r="64" spans="1:34" x14ac:dyDescent="0.25">
      <c r="A64">
        <v>60</v>
      </c>
      <c r="B64">
        <v>0</v>
      </c>
      <c r="C64" s="8">
        <v>45302</v>
      </c>
      <c r="D64" t="s">
        <v>20</v>
      </c>
      <c r="E64" t="s">
        <v>636</v>
      </c>
      <c r="F64" t="s">
        <v>637</v>
      </c>
      <c r="G64" t="s">
        <v>112</v>
      </c>
      <c r="J64">
        <v>141.82</v>
      </c>
      <c r="K64" s="5">
        <v>141.82</v>
      </c>
      <c r="L64">
        <f t="shared" si="2"/>
        <v>8400.2999999999884</v>
      </c>
      <c r="N64">
        <f t="shared" si="3"/>
        <v>141.82</v>
      </c>
      <c r="T64">
        <v>141.82</v>
      </c>
    </row>
    <row r="65" spans="1:33" x14ac:dyDescent="0.25">
      <c r="A65">
        <v>61</v>
      </c>
      <c r="B65">
        <v>0</v>
      </c>
      <c r="C65" s="8">
        <v>45302</v>
      </c>
      <c r="D65" t="s">
        <v>638</v>
      </c>
      <c r="E65" t="s">
        <v>639</v>
      </c>
      <c r="F65" t="s">
        <v>640</v>
      </c>
      <c r="G65" t="s">
        <v>112</v>
      </c>
      <c r="J65">
        <v>25</v>
      </c>
      <c r="K65" s="5">
        <v>25</v>
      </c>
      <c r="L65">
        <f t="shared" si="2"/>
        <v>8375.2999999999884</v>
      </c>
      <c r="N65">
        <f t="shared" si="3"/>
        <v>25</v>
      </c>
      <c r="AB65">
        <v>25</v>
      </c>
    </row>
    <row r="66" spans="1:33" x14ac:dyDescent="0.25">
      <c r="A66">
        <v>62</v>
      </c>
      <c r="B66">
        <v>0</v>
      </c>
      <c r="C66" s="8">
        <v>45302</v>
      </c>
      <c r="D66" t="s">
        <v>642</v>
      </c>
      <c r="E66" t="s">
        <v>643</v>
      </c>
      <c r="F66" t="s">
        <v>644</v>
      </c>
      <c r="G66" t="s">
        <v>112</v>
      </c>
      <c r="J66">
        <v>40</v>
      </c>
      <c r="K66" s="5">
        <v>40</v>
      </c>
      <c r="L66">
        <f t="shared" si="2"/>
        <v>8335.2999999999884</v>
      </c>
      <c r="N66">
        <f t="shared" si="3"/>
        <v>40</v>
      </c>
      <c r="O66">
        <v>0</v>
      </c>
      <c r="Y66">
        <v>40</v>
      </c>
    </row>
    <row r="67" spans="1:33" x14ac:dyDescent="0.25">
      <c r="A67">
        <v>63</v>
      </c>
      <c r="B67">
        <v>0</v>
      </c>
      <c r="C67" s="8">
        <v>45313</v>
      </c>
      <c r="D67" t="s">
        <v>20</v>
      </c>
      <c r="E67" t="s">
        <v>678</v>
      </c>
      <c r="F67" t="s">
        <v>679</v>
      </c>
      <c r="G67" t="s">
        <v>112</v>
      </c>
      <c r="J67">
        <v>388</v>
      </c>
      <c r="K67" s="5">
        <v>388</v>
      </c>
      <c r="L67">
        <f t="shared" si="2"/>
        <v>7947.2999999999884</v>
      </c>
      <c r="N67">
        <f t="shared" si="3"/>
        <v>388</v>
      </c>
      <c r="Q67">
        <v>388</v>
      </c>
    </row>
    <row r="68" spans="1:33" x14ac:dyDescent="0.25">
      <c r="A68">
        <v>64</v>
      </c>
      <c r="B68">
        <v>0</v>
      </c>
      <c r="C68" s="8">
        <v>45313</v>
      </c>
      <c r="D68" t="s">
        <v>16</v>
      </c>
      <c r="E68" t="s">
        <v>681</v>
      </c>
      <c r="F68" t="s">
        <v>680</v>
      </c>
      <c r="G68" t="s">
        <v>112</v>
      </c>
      <c r="J68">
        <v>97</v>
      </c>
      <c r="K68" s="5">
        <v>97</v>
      </c>
      <c r="L68">
        <f t="shared" si="2"/>
        <v>7850.2999999999884</v>
      </c>
      <c r="N68">
        <f t="shared" si="3"/>
        <v>97</v>
      </c>
      <c r="Q68">
        <v>97</v>
      </c>
    </row>
    <row r="69" spans="1:33" x14ac:dyDescent="0.25">
      <c r="A69">
        <v>65</v>
      </c>
      <c r="B69">
        <v>214882167</v>
      </c>
      <c r="C69" s="8">
        <v>45315</v>
      </c>
      <c r="D69" t="s">
        <v>20</v>
      </c>
      <c r="E69" t="s">
        <v>682</v>
      </c>
      <c r="F69" t="s">
        <v>683</v>
      </c>
      <c r="G69" t="s">
        <v>112</v>
      </c>
      <c r="J69">
        <v>191.76</v>
      </c>
      <c r="K69" s="5">
        <v>191.76</v>
      </c>
      <c r="L69">
        <f t="shared" si="2"/>
        <v>7658.5399999999881</v>
      </c>
      <c r="N69">
        <f t="shared" si="3"/>
        <v>191.76000000000002</v>
      </c>
      <c r="O69">
        <v>31.96</v>
      </c>
      <c r="AG69">
        <v>159.80000000000001</v>
      </c>
    </row>
    <row r="70" spans="1:33" x14ac:dyDescent="0.25">
      <c r="A70">
        <v>66</v>
      </c>
      <c r="B70">
        <v>0</v>
      </c>
      <c r="C70" s="8">
        <v>45336</v>
      </c>
      <c r="D70" t="s">
        <v>20</v>
      </c>
      <c r="E70" t="s">
        <v>684</v>
      </c>
      <c r="F70" t="s">
        <v>685</v>
      </c>
      <c r="G70" t="s">
        <v>112</v>
      </c>
      <c r="J70">
        <v>388</v>
      </c>
      <c r="K70" s="5">
        <v>388</v>
      </c>
      <c r="L70">
        <f t="shared" si="2"/>
        <v>7270.5399999999881</v>
      </c>
      <c r="N70">
        <f t="shared" si="3"/>
        <v>388</v>
      </c>
      <c r="O70">
        <v>0</v>
      </c>
      <c r="Q70">
        <v>388</v>
      </c>
    </row>
    <row r="71" spans="1:33" x14ac:dyDescent="0.25">
      <c r="A71">
        <v>67</v>
      </c>
      <c r="B71">
        <v>0</v>
      </c>
      <c r="C71" s="8">
        <v>45336</v>
      </c>
      <c r="D71" t="s">
        <v>16</v>
      </c>
      <c r="E71" t="s">
        <v>687</v>
      </c>
      <c r="F71" t="s">
        <v>686</v>
      </c>
      <c r="G71" t="s">
        <v>112</v>
      </c>
      <c r="J71">
        <v>97</v>
      </c>
      <c r="K71" s="5">
        <v>97</v>
      </c>
      <c r="L71">
        <f t="shared" si="2"/>
        <v>7173.5399999999881</v>
      </c>
      <c r="N71">
        <f t="shared" si="3"/>
        <v>97</v>
      </c>
      <c r="O71">
        <v>0</v>
      </c>
      <c r="Q71">
        <v>97</v>
      </c>
    </row>
    <row r="72" spans="1:33" x14ac:dyDescent="0.25">
      <c r="A72">
        <v>68</v>
      </c>
      <c r="C72" s="8">
        <v>45343</v>
      </c>
      <c r="D72" t="s">
        <v>689</v>
      </c>
      <c r="E72" t="s">
        <v>690</v>
      </c>
      <c r="F72" t="s">
        <v>691</v>
      </c>
      <c r="G72" t="s">
        <v>152</v>
      </c>
      <c r="H72">
        <v>18000</v>
      </c>
      <c r="I72">
        <v>308.52</v>
      </c>
      <c r="J72">
        <v>0</v>
      </c>
      <c r="K72" s="5">
        <v>0</v>
      </c>
      <c r="L72">
        <f>L71+H72+I72-J72</f>
        <v>25482.059999999987</v>
      </c>
      <c r="N72">
        <f t="shared" si="3"/>
        <v>0</v>
      </c>
    </row>
    <row r="73" spans="1:33" x14ac:dyDescent="0.25">
      <c r="A73">
        <v>69</v>
      </c>
      <c r="B73">
        <v>290999986</v>
      </c>
      <c r="C73" s="8">
        <v>45356</v>
      </c>
      <c r="D73" t="s">
        <v>692</v>
      </c>
      <c r="E73" t="s">
        <v>696</v>
      </c>
      <c r="F73" t="s">
        <v>693</v>
      </c>
      <c r="G73" t="s">
        <v>112</v>
      </c>
      <c r="J73">
        <v>2.5</v>
      </c>
      <c r="L73">
        <f>L72+H73+I73-K73</f>
        <v>25482.059999999987</v>
      </c>
      <c r="N73">
        <f t="shared" si="3"/>
        <v>2.5</v>
      </c>
      <c r="O73">
        <v>0.42</v>
      </c>
      <c r="AG73">
        <v>2.08</v>
      </c>
    </row>
    <row r="74" spans="1:33" x14ac:dyDescent="0.25">
      <c r="A74">
        <v>70</v>
      </c>
      <c r="B74">
        <v>191974172</v>
      </c>
      <c r="C74" s="8">
        <v>45356</v>
      </c>
      <c r="D74" t="s">
        <v>692</v>
      </c>
      <c r="E74" t="s">
        <v>695</v>
      </c>
      <c r="F74" t="s">
        <v>693</v>
      </c>
      <c r="G74" t="s">
        <v>112</v>
      </c>
      <c r="J74">
        <v>11.35</v>
      </c>
      <c r="L74">
        <f t="shared" ref="L74:L82" si="5">L73+H74+I74-K74</f>
        <v>25482.059999999987</v>
      </c>
      <c r="N74">
        <f t="shared" si="3"/>
        <v>11.350000000000001</v>
      </c>
      <c r="O74">
        <v>1.89</v>
      </c>
      <c r="AG74">
        <v>9.4600000000000009</v>
      </c>
    </row>
    <row r="75" spans="1:33" x14ac:dyDescent="0.25">
      <c r="A75">
        <v>71</v>
      </c>
      <c r="B75">
        <v>232555575</v>
      </c>
      <c r="C75" s="8">
        <v>45356</v>
      </c>
      <c r="D75" t="s">
        <v>692</v>
      </c>
      <c r="E75" t="s">
        <v>694</v>
      </c>
      <c r="F75" t="s">
        <v>693</v>
      </c>
      <c r="G75" t="s">
        <v>112</v>
      </c>
      <c r="J75">
        <v>3.19</v>
      </c>
      <c r="K75" s="5">
        <f>SUM(J73:J75)</f>
        <v>17.04</v>
      </c>
      <c r="L75">
        <f t="shared" si="5"/>
        <v>25465.019999999986</v>
      </c>
      <c r="N75">
        <f t="shared" si="3"/>
        <v>3.1900000000000004</v>
      </c>
      <c r="O75">
        <v>0.53</v>
      </c>
      <c r="AG75">
        <v>2.66</v>
      </c>
    </row>
    <row r="76" spans="1:33" x14ac:dyDescent="0.25">
      <c r="A76">
        <v>72</v>
      </c>
      <c r="B76">
        <v>0</v>
      </c>
      <c r="C76" s="8">
        <v>45365</v>
      </c>
      <c r="D76" t="s">
        <v>699</v>
      </c>
      <c r="E76" t="s">
        <v>700</v>
      </c>
      <c r="F76" t="s">
        <v>701</v>
      </c>
      <c r="G76" t="s">
        <v>112</v>
      </c>
      <c r="J76">
        <v>100</v>
      </c>
      <c r="K76" s="5">
        <v>100</v>
      </c>
      <c r="L76">
        <f t="shared" si="5"/>
        <v>25365.019999999986</v>
      </c>
      <c r="N76">
        <f t="shared" si="3"/>
        <v>100</v>
      </c>
      <c r="O76">
        <v>0</v>
      </c>
      <c r="AB76">
        <v>100</v>
      </c>
    </row>
    <row r="77" spans="1:33" x14ac:dyDescent="0.25">
      <c r="A77">
        <v>73</v>
      </c>
      <c r="B77">
        <v>0</v>
      </c>
      <c r="C77" s="8">
        <v>45365</v>
      </c>
      <c r="D77" t="s">
        <v>702</v>
      </c>
      <c r="E77" t="s">
        <v>703</v>
      </c>
      <c r="F77" t="s">
        <v>704</v>
      </c>
      <c r="G77" t="s">
        <v>112</v>
      </c>
      <c r="J77">
        <v>350</v>
      </c>
      <c r="K77" s="5">
        <v>350</v>
      </c>
      <c r="L77">
        <f t="shared" si="5"/>
        <v>25015.019999999986</v>
      </c>
      <c r="N77">
        <f t="shared" si="3"/>
        <v>350</v>
      </c>
      <c r="O77">
        <v>0</v>
      </c>
      <c r="Y77">
        <v>350</v>
      </c>
    </row>
    <row r="78" spans="1:33" x14ac:dyDescent="0.25">
      <c r="A78">
        <v>74</v>
      </c>
      <c r="B78">
        <v>0</v>
      </c>
      <c r="C78" s="8">
        <v>45365</v>
      </c>
      <c r="D78" t="s">
        <v>16</v>
      </c>
      <c r="E78" t="s">
        <v>705</v>
      </c>
      <c r="F78" t="s">
        <v>706</v>
      </c>
      <c r="G78" t="s">
        <v>112</v>
      </c>
      <c r="J78">
        <v>97</v>
      </c>
      <c r="K78" s="5">
        <v>97</v>
      </c>
      <c r="L78">
        <f t="shared" si="5"/>
        <v>24918.019999999986</v>
      </c>
      <c r="N78">
        <f t="shared" si="3"/>
        <v>97</v>
      </c>
      <c r="O78">
        <v>0</v>
      </c>
      <c r="Q78">
        <v>97</v>
      </c>
    </row>
    <row r="79" spans="1:33" x14ac:dyDescent="0.25">
      <c r="A79">
        <v>75</v>
      </c>
      <c r="B79">
        <v>0</v>
      </c>
      <c r="C79" s="8">
        <v>45365</v>
      </c>
      <c r="D79" t="s">
        <v>20</v>
      </c>
      <c r="E79" t="s">
        <v>708</v>
      </c>
      <c r="F79" t="s">
        <v>707</v>
      </c>
      <c r="G79" t="s">
        <v>112</v>
      </c>
      <c r="J79">
        <v>388</v>
      </c>
      <c r="L79">
        <f t="shared" si="5"/>
        <v>24918.019999999986</v>
      </c>
      <c r="N79">
        <f t="shared" si="3"/>
        <v>388</v>
      </c>
      <c r="O79">
        <v>0</v>
      </c>
      <c r="Q79">
        <v>388</v>
      </c>
    </row>
    <row r="80" spans="1:33" x14ac:dyDescent="0.25">
      <c r="A80">
        <v>76</v>
      </c>
      <c r="B80">
        <v>0</v>
      </c>
      <c r="C80" s="8">
        <v>45365</v>
      </c>
      <c r="D80" t="s">
        <v>20</v>
      </c>
      <c r="E80" t="s">
        <v>709</v>
      </c>
      <c r="F80" t="s">
        <v>707</v>
      </c>
      <c r="G80" t="s">
        <v>112</v>
      </c>
      <c r="J80">
        <v>62</v>
      </c>
      <c r="K80" s="5">
        <f>SUM(J79:J80)</f>
        <v>450</v>
      </c>
      <c r="L80">
        <f t="shared" si="5"/>
        <v>24468.019999999986</v>
      </c>
      <c r="N80">
        <f t="shared" si="3"/>
        <v>62</v>
      </c>
      <c r="O80">
        <v>0</v>
      </c>
      <c r="T80">
        <v>62</v>
      </c>
    </row>
    <row r="81" spans="1:34" x14ac:dyDescent="0.25">
      <c r="A81">
        <v>77</v>
      </c>
      <c r="B81">
        <v>0</v>
      </c>
      <c r="C81" s="8">
        <v>45371</v>
      </c>
      <c r="D81" t="s">
        <v>97</v>
      </c>
      <c r="E81" t="s">
        <v>714</v>
      </c>
      <c r="F81" t="s">
        <v>715</v>
      </c>
      <c r="G81" t="s">
        <v>112</v>
      </c>
      <c r="J81">
        <v>33.979999999999997</v>
      </c>
      <c r="K81" s="5">
        <v>33.979999999999997</v>
      </c>
      <c r="L81">
        <f t="shared" si="5"/>
        <v>24434.039999999986</v>
      </c>
      <c r="N81">
        <f t="shared" si="3"/>
        <v>33.979999999999997</v>
      </c>
      <c r="O81">
        <v>0</v>
      </c>
      <c r="T81">
        <v>33.979999999999997</v>
      </c>
    </row>
    <row r="82" spans="1:34" x14ac:dyDescent="0.25">
      <c r="L82">
        <f t="shared" si="5"/>
        <v>24434.039999999986</v>
      </c>
      <c r="N82">
        <f t="shared" si="3"/>
        <v>0</v>
      </c>
    </row>
    <row r="83" spans="1:34" ht="15.75" thickBot="1" x14ac:dyDescent="0.3">
      <c r="F83" t="s">
        <v>5</v>
      </c>
      <c r="H83" s="24">
        <f>SUM(H6:H82)</f>
        <v>0</v>
      </c>
      <c r="I83" s="24">
        <f>SUM(I6:I82)</f>
        <v>10827.57</v>
      </c>
      <c r="J83" s="24">
        <f>SUM(J6:J82)</f>
        <v>10364.120000000001</v>
      </c>
      <c r="K83" s="3">
        <f>SUM(K6:K82)</f>
        <v>10364.119999999999</v>
      </c>
      <c r="L83" s="3">
        <f>L82</f>
        <v>24434.039999999986</v>
      </c>
      <c r="N83" s="3">
        <f t="shared" ref="N83:AH83" si="6">SUM(N6:N82)</f>
        <v>10364.120000000001</v>
      </c>
      <c r="O83" s="3">
        <f t="shared" si="6"/>
        <v>755.78000000000009</v>
      </c>
      <c r="P83" s="190">
        <f t="shared" si="6"/>
        <v>70</v>
      </c>
      <c r="Q83" s="190">
        <f t="shared" si="6"/>
        <v>6046.1599999999989</v>
      </c>
      <c r="R83" s="3">
        <f t="shared" si="6"/>
        <v>0</v>
      </c>
      <c r="S83" s="190">
        <f t="shared" si="6"/>
        <v>32.08</v>
      </c>
      <c r="T83" s="190">
        <f t="shared" si="6"/>
        <v>730.38000000000011</v>
      </c>
      <c r="U83" s="190">
        <f t="shared" si="6"/>
        <v>469.19</v>
      </c>
      <c r="V83" s="190">
        <f t="shared" si="6"/>
        <v>100.09</v>
      </c>
      <c r="W83" s="190">
        <f t="shared" si="6"/>
        <v>300</v>
      </c>
      <c r="X83" s="190">
        <f t="shared" si="6"/>
        <v>150</v>
      </c>
      <c r="Y83" s="190">
        <f t="shared" si="6"/>
        <v>489</v>
      </c>
      <c r="Z83" s="3">
        <f t="shared" si="6"/>
        <v>0</v>
      </c>
      <c r="AA83" s="3">
        <f t="shared" si="6"/>
        <v>0</v>
      </c>
      <c r="AB83" s="190">
        <f t="shared" si="6"/>
        <v>125</v>
      </c>
      <c r="AC83" s="190">
        <f t="shared" si="6"/>
        <v>111</v>
      </c>
      <c r="AD83" s="3">
        <f t="shared" si="6"/>
        <v>0</v>
      </c>
      <c r="AE83" s="3">
        <f t="shared" si="6"/>
        <v>70</v>
      </c>
      <c r="AF83" s="190">
        <f t="shared" si="6"/>
        <v>94</v>
      </c>
      <c r="AG83" s="190">
        <f t="shared" si="6"/>
        <v>606.75</v>
      </c>
      <c r="AH83" s="3">
        <f t="shared" si="6"/>
        <v>214.69</v>
      </c>
    </row>
    <row r="84" spans="1:34" ht="15.75" thickTop="1" x14ac:dyDescent="0.25"/>
    <row r="85" spans="1:34" x14ac:dyDescent="0.25">
      <c r="E85" t="s">
        <v>187</v>
      </c>
      <c r="G85" s="42">
        <f>K83</f>
        <v>10364.119999999999</v>
      </c>
      <c r="H85" s="42"/>
      <c r="I85" s="43"/>
      <c r="J85" s="25"/>
      <c r="AG85" t="s">
        <v>7</v>
      </c>
      <c r="AH85">
        <f>SUM(O83:AH83)</f>
        <v>10364.119999999999</v>
      </c>
    </row>
    <row r="86" spans="1:34" x14ac:dyDescent="0.25">
      <c r="E86" t="s">
        <v>188</v>
      </c>
      <c r="G86">
        <f>O83</f>
        <v>755.78000000000009</v>
      </c>
    </row>
    <row r="87" spans="1:34" ht="15.75" thickBot="1" x14ac:dyDescent="0.3">
      <c r="E87" s="2" t="s">
        <v>189</v>
      </c>
      <c r="F87" s="2"/>
      <c r="G87" s="3">
        <f>G85-G86</f>
        <v>9608.3399999999983</v>
      </c>
    </row>
    <row r="88" spans="1:34" ht="15.75" thickTop="1" x14ac:dyDescent="0.25"/>
    <row r="89" spans="1:34" ht="15.75" thickBot="1" x14ac:dyDescent="0.3">
      <c r="E89" s="2" t="s">
        <v>190</v>
      </c>
      <c r="F89" s="2"/>
      <c r="G89" s="3">
        <f>'Expenses Budget 2024 25'!L37</f>
        <v>9608.3399999999983</v>
      </c>
    </row>
    <row r="90" spans="1:34" ht="15.75" thickTop="1" x14ac:dyDescent="0.25">
      <c r="E90" t="s">
        <v>191</v>
      </c>
      <c r="G90" s="44">
        <f>G87-G89</f>
        <v>0</v>
      </c>
    </row>
  </sheetData>
  <phoneticPr fontId="4" type="noConversion"/>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ACA9-61A4-4640-BF7D-FAEAA6515D06}">
  <sheetPr>
    <pageSetUpPr fitToPage="1"/>
  </sheetPr>
  <dimension ref="A2:U34"/>
  <sheetViews>
    <sheetView workbookViewId="0">
      <selection activeCell="D4" sqref="D4"/>
    </sheetView>
  </sheetViews>
  <sheetFormatPr defaultColWidth="8.7109375" defaultRowHeight="15" x14ac:dyDescent="0.25"/>
  <cols>
    <col min="1" max="1" width="4.85546875" customWidth="1"/>
    <col min="2" max="2" width="11.42578125" customWidth="1"/>
    <col min="3" max="3" width="14.28515625" style="7" bestFit="1" customWidth="1"/>
    <col min="4" max="4" width="17.5703125" customWidth="1"/>
    <col min="5" max="5" width="26.28515625" customWidth="1"/>
    <col min="6" max="6" width="7.28515625" bestFit="1" customWidth="1"/>
    <col min="7" max="7" width="10.7109375" customWidth="1"/>
    <col min="8" max="8" width="1" customWidth="1"/>
    <col min="9" max="9" width="7.85546875" bestFit="1" customWidth="1"/>
    <col min="10" max="10" width="8" customWidth="1"/>
    <col min="11" max="11" width="8.42578125" customWidth="1"/>
    <col min="12" max="12" width="7.28515625" customWidth="1"/>
    <col min="13" max="13" width="10.140625" customWidth="1"/>
    <col min="14" max="14" width="12" customWidth="1"/>
    <col min="15" max="15" width="5.7109375" customWidth="1"/>
    <col min="16" max="16" width="8.42578125" customWidth="1"/>
    <col min="17" max="17" width="7.85546875" bestFit="1" customWidth="1"/>
    <col min="18" max="18" width="7.7109375" customWidth="1"/>
    <col min="19" max="19" width="10.85546875" bestFit="1" customWidth="1"/>
    <col min="20" max="20" width="9.140625" customWidth="1"/>
    <col min="21" max="21" width="9" bestFit="1" customWidth="1"/>
  </cols>
  <sheetData>
    <row r="2" spans="1:21" ht="18.75" x14ac:dyDescent="0.3">
      <c r="A2" s="9"/>
      <c r="B2" s="10" t="s">
        <v>30</v>
      </c>
      <c r="C2" s="11" t="s">
        <v>31</v>
      </c>
    </row>
    <row r="3" spans="1:21" ht="15.75" x14ac:dyDescent="0.25">
      <c r="B3" s="10" t="s">
        <v>736</v>
      </c>
      <c r="C3" s="11"/>
    </row>
    <row r="4" spans="1:21" x14ac:dyDescent="0.25">
      <c r="B4" t="s">
        <v>735</v>
      </c>
    </row>
    <row r="5" spans="1:21" s="12" customFormat="1" ht="30" x14ac:dyDescent="0.25">
      <c r="B5" s="12" t="s">
        <v>0</v>
      </c>
      <c r="C5" s="13" t="s">
        <v>1</v>
      </c>
      <c r="D5" s="12" t="s">
        <v>28</v>
      </c>
      <c r="E5" s="12" t="s">
        <v>10</v>
      </c>
      <c r="F5" s="12" t="s">
        <v>29</v>
      </c>
      <c r="G5" s="12" t="s">
        <v>12</v>
      </c>
      <c r="I5" s="12" t="s">
        <v>7</v>
      </c>
      <c r="J5" s="12" t="s">
        <v>2</v>
      </c>
      <c r="K5" s="15" t="s">
        <v>13</v>
      </c>
      <c r="L5" s="12" t="s">
        <v>8</v>
      </c>
      <c r="M5" s="15" t="s">
        <v>34</v>
      </c>
      <c r="N5" s="15" t="s">
        <v>104</v>
      </c>
      <c r="O5" s="15" t="s">
        <v>52</v>
      </c>
      <c r="P5" s="12" t="s">
        <v>17</v>
      </c>
      <c r="Q5" s="12" t="s">
        <v>35</v>
      </c>
      <c r="R5" s="12" t="s">
        <v>19</v>
      </c>
      <c r="S5" s="12" t="s">
        <v>183</v>
      </c>
      <c r="T5" s="12" t="s">
        <v>184</v>
      </c>
      <c r="U5" s="12" t="s">
        <v>32</v>
      </c>
    </row>
    <row r="6" spans="1:21" x14ac:dyDescent="0.25">
      <c r="B6">
        <v>362012792</v>
      </c>
      <c r="C6" s="8">
        <v>45120</v>
      </c>
      <c r="D6" t="s">
        <v>20</v>
      </c>
      <c r="E6" t="s">
        <v>123</v>
      </c>
      <c r="F6" t="s">
        <v>122</v>
      </c>
      <c r="G6">
        <v>2.25</v>
      </c>
      <c r="H6" s="194"/>
      <c r="I6">
        <f t="shared" ref="I6:I26" si="0">SUM(J6:U6)</f>
        <v>2.25</v>
      </c>
      <c r="J6">
        <v>0.38</v>
      </c>
      <c r="L6">
        <v>1.87</v>
      </c>
    </row>
    <row r="7" spans="1:21" x14ac:dyDescent="0.25">
      <c r="B7">
        <v>290999986</v>
      </c>
      <c r="C7" s="8">
        <v>45356</v>
      </c>
      <c r="D7" t="s">
        <v>737</v>
      </c>
      <c r="E7" t="s">
        <v>696</v>
      </c>
      <c r="F7" t="s">
        <v>693</v>
      </c>
      <c r="G7">
        <v>2.5</v>
      </c>
      <c r="H7" s="194"/>
      <c r="I7">
        <f t="shared" si="0"/>
        <v>2.5</v>
      </c>
      <c r="J7">
        <v>0.42</v>
      </c>
      <c r="T7">
        <v>2.08</v>
      </c>
    </row>
    <row r="8" spans="1:21" x14ac:dyDescent="0.25">
      <c r="B8">
        <v>232555575</v>
      </c>
      <c r="C8" s="8">
        <v>45356</v>
      </c>
      <c r="D8" t="s">
        <v>738</v>
      </c>
      <c r="E8" t="s">
        <v>694</v>
      </c>
      <c r="F8" t="s">
        <v>693</v>
      </c>
      <c r="G8">
        <v>3.19</v>
      </c>
      <c r="H8" s="194"/>
      <c r="I8">
        <f t="shared" si="0"/>
        <v>3.1900000000000004</v>
      </c>
      <c r="J8">
        <v>0.53</v>
      </c>
      <c r="T8">
        <v>2.66</v>
      </c>
    </row>
    <row r="9" spans="1:21" x14ac:dyDescent="0.25">
      <c r="B9">
        <v>220430231</v>
      </c>
      <c r="C9" s="8">
        <v>45057</v>
      </c>
      <c r="D9" t="s">
        <v>739</v>
      </c>
      <c r="E9" t="s">
        <v>44</v>
      </c>
      <c r="F9" t="s">
        <v>41</v>
      </c>
      <c r="G9">
        <v>4.8</v>
      </c>
      <c r="H9" s="194"/>
      <c r="I9">
        <f t="shared" si="0"/>
        <v>4.8</v>
      </c>
      <c r="J9">
        <v>0.8</v>
      </c>
      <c r="M9">
        <v>4</v>
      </c>
    </row>
    <row r="10" spans="1:21" x14ac:dyDescent="0.25">
      <c r="B10">
        <v>232555575</v>
      </c>
      <c r="C10" s="8">
        <v>45272</v>
      </c>
      <c r="D10" t="s">
        <v>738</v>
      </c>
      <c r="E10" t="s">
        <v>623</v>
      </c>
      <c r="F10" t="s">
        <v>624</v>
      </c>
      <c r="G10">
        <v>8.66</v>
      </c>
      <c r="H10" s="194"/>
      <c r="I10">
        <f t="shared" si="0"/>
        <v>8.66</v>
      </c>
      <c r="J10">
        <v>1.44</v>
      </c>
      <c r="U10">
        <v>7.22</v>
      </c>
    </row>
    <row r="11" spans="1:21" x14ac:dyDescent="0.25">
      <c r="B11">
        <v>191974172</v>
      </c>
      <c r="C11" s="8">
        <v>45356</v>
      </c>
      <c r="D11" t="s">
        <v>740</v>
      </c>
      <c r="E11" t="s">
        <v>695</v>
      </c>
      <c r="F11" t="s">
        <v>693</v>
      </c>
      <c r="G11">
        <v>11.35</v>
      </c>
      <c r="H11" s="194"/>
      <c r="I11">
        <f t="shared" si="0"/>
        <v>11.350000000000001</v>
      </c>
      <c r="J11">
        <v>1.89</v>
      </c>
      <c r="T11">
        <v>9.4600000000000009</v>
      </c>
    </row>
    <row r="12" spans="1:21" x14ac:dyDescent="0.25">
      <c r="B12">
        <v>335248014</v>
      </c>
      <c r="C12" s="8">
        <v>45272</v>
      </c>
      <c r="D12" t="s">
        <v>14</v>
      </c>
      <c r="E12" t="s">
        <v>617</v>
      </c>
      <c r="F12" t="s">
        <v>253</v>
      </c>
      <c r="G12">
        <v>47.98</v>
      </c>
      <c r="H12" s="194"/>
      <c r="I12">
        <f t="shared" si="0"/>
        <v>47.980000000000004</v>
      </c>
      <c r="J12">
        <v>2.99</v>
      </c>
      <c r="M12">
        <v>44.99</v>
      </c>
    </row>
    <row r="13" spans="1:21" x14ac:dyDescent="0.25">
      <c r="B13">
        <v>639237322</v>
      </c>
      <c r="C13" s="8">
        <v>45068</v>
      </c>
      <c r="D13" t="s">
        <v>741</v>
      </c>
      <c r="E13" t="s">
        <v>98</v>
      </c>
      <c r="F13" t="s">
        <v>99</v>
      </c>
      <c r="G13">
        <v>22.56</v>
      </c>
      <c r="H13" s="194"/>
      <c r="I13">
        <f t="shared" si="0"/>
        <v>22.560000000000002</v>
      </c>
      <c r="J13">
        <v>3.76</v>
      </c>
      <c r="M13">
        <v>18.8</v>
      </c>
    </row>
    <row r="14" spans="1:21" x14ac:dyDescent="0.25">
      <c r="B14">
        <v>297094655</v>
      </c>
      <c r="C14" s="8">
        <v>45166</v>
      </c>
      <c r="D14" t="s">
        <v>742</v>
      </c>
      <c r="E14" t="s">
        <v>139</v>
      </c>
      <c r="F14" t="s">
        <v>138</v>
      </c>
      <c r="G14">
        <v>24.14</v>
      </c>
      <c r="H14" s="194"/>
      <c r="I14">
        <f t="shared" si="0"/>
        <v>24.14</v>
      </c>
      <c r="J14">
        <v>4.0199999999999996</v>
      </c>
      <c r="T14">
        <v>20.12</v>
      </c>
    </row>
    <row r="15" spans="1:21" x14ac:dyDescent="0.25">
      <c r="B15">
        <v>140775472</v>
      </c>
      <c r="C15" s="8">
        <v>45272</v>
      </c>
      <c r="D15" t="s">
        <v>743</v>
      </c>
      <c r="E15" t="s">
        <v>625</v>
      </c>
      <c r="F15" t="s">
        <v>624</v>
      </c>
      <c r="G15">
        <v>38.97</v>
      </c>
      <c r="H15" s="194"/>
      <c r="I15">
        <f t="shared" si="0"/>
        <v>38.97</v>
      </c>
      <c r="J15">
        <v>6.5</v>
      </c>
      <c r="U15">
        <v>32.47</v>
      </c>
    </row>
    <row r="16" spans="1:21" x14ac:dyDescent="0.25">
      <c r="B16">
        <v>232555575</v>
      </c>
      <c r="C16" s="8">
        <v>45057</v>
      </c>
      <c r="D16" t="s">
        <v>738</v>
      </c>
      <c r="E16" t="s">
        <v>43</v>
      </c>
      <c r="F16" t="s">
        <v>41</v>
      </c>
      <c r="G16">
        <v>52.99</v>
      </c>
      <c r="H16" s="194"/>
      <c r="I16">
        <f t="shared" si="0"/>
        <v>52.989999999999995</v>
      </c>
      <c r="J16">
        <v>8.83</v>
      </c>
      <c r="T16">
        <v>44.16</v>
      </c>
    </row>
    <row r="17" spans="2:21" x14ac:dyDescent="0.25">
      <c r="B17">
        <v>232555575</v>
      </c>
      <c r="C17" s="8">
        <v>45239</v>
      </c>
      <c r="D17" t="s">
        <v>738</v>
      </c>
      <c r="E17" t="s">
        <v>161</v>
      </c>
      <c r="F17" t="s">
        <v>162</v>
      </c>
      <c r="G17">
        <v>123.39</v>
      </c>
      <c r="H17" s="194"/>
      <c r="I17">
        <f t="shared" si="0"/>
        <v>123.39</v>
      </c>
      <c r="J17">
        <v>8.83</v>
      </c>
      <c r="M17">
        <v>70.400000000000006</v>
      </c>
      <c r="T17">
        <v>44.16</v>
      </c>
    </row>
    <row r="18" spans="2:21" x14ac:dyDescent="0.25">
      <c r="B18">
        <v>741948215</v>
      </c>
      <c r="C18" s="8">
        <v>45057</v>
      </c>
      <c r="D18" t="s">
        <v>47</v>
      </c>
      <c r="E18" t="s">
        <v>53</v>
      </c>
      <c r="F18" t="s">
        <v>48</v>
      </c>
      <c r="G18">
        <v>84</v>
      </c>
      <c r="H18" s="194"/>
      <c r="I18">
        <f t="shared" si="0"/>
        <v>84</v>
      </c>
      <c r="J18">
        <v>14</v>
      </c>
      <c r="K18">
        <v>70</v>
      </c>
    </row>
    <row r="19" spans="2:21" x14ac:dyDescent="0.25">
      <c r="B19">
        <v>831579317</v>
      </c>
      <c r="C19" s="8">
        <v>45057</v>
      </c>
      <c r="D19" t="s">
        <v>14</v>
      </c>
      <c r="E19" t="s">
        <v>45</v>
      </c>
      <c r="F19" t="s">
        <v>46</v>
      </c>
      <c r="G19">
        <v>112.8</v>
      </c>
      <c r="H19" s="194"/>
      <c r="I19">
        <f t="shared" si="0"/>
        <v>112.8</v>
      </c>
      <c r="J19">
        <v>18.8</v>
      </c>
      <c r="S19">
        <v>94</v>
      </c>
    </row>
    <row r="20" spans="2:21" x14ac:dyDescent="0.25">
      <c r="B20">
        <v>404047830</v>
      </c>
      <c r="C20" s="8">
        <v>45139</v>
      </c>
      <c r="D20" t="s">
        <v>128</v>
      </c>
      <c r="E20" t="s">
        <v>129</v>
      </c>
      <c r="F20" t="s">
        <v>130</v>
      </c>
      <c r="G20">
        <v>115.2</v>
      </c>
      <c r="H20" s="194"/>
      <c r="I20">
        <f t="shared" si="0"/>
        <v>115.2</v>
      </c>
      <c r="J20">
        <v>19.2</v>
      </c>
      <c r="R20">
        <v>96</v>
      </c>
    </row>
    <row r="21" spans="2:21" x14ac:dyDescent="0.25">
      <c r="B21">
        <v>297470067</v>
      </c>
      <c r="C21" s="8">
        <v>45154</v>
      </c>
      <c r="D21" t="s">
        <v>131</v>
      </c>
      <c r="E21" t="s">
        <v>132</v>
      </c>
      <c r="F21" t="s">
        <v>133</v>
      </c>
      <c r="G21">
        <v>118.8</v>
      </c>
      <c r="H21" s="194"/>
      <c r="I21">
        <f t="shared" si="0"/>
        <v>118.8</v>
      </c>
      <c r="J21">
        <v>19.8</v>
      </c>
      <c r="P21">
        <v>99</v>
      </c>
    </row>
    <row r="22" spans="2:21" x14ac:dyDescent="0.25">
      <c r="B22">
        <v>639591007</v>
      </c>
      <c r="C22" s="8">
        <v>45057</v>
      </c>
      <c r="D22" t="s">
        <v>49</v>
      </c>
      <c r="E22" t="s">
        <v>50</v>
      </c>
      <c r="F22" t="s">
        <v>51</v>
      </c>
      <c r="G22">
        <v>180</v>
      </c>
      <c r="H22" s="194"/>
      <c r="I22">
        <f t="shared" si="0"/>
        <v>180</v>
      </c>
      <c r="J22">
        <v>30</v>
      </c>
      <c r="O22">
        <v>150</v>
      </c>
    </row>
    <row r="23" spans="2:21" x14ac:dyDescent="0.25">
      <c r="B23">
        <v>214882167</v>
      </c>
      <c r="C23" s="8">
        <v>45315</v>
      </c>
      <c r="D23" t="s">
        <v>744</v>
      </c>
      <c r="E23" t="s">
        <v>682</v>
      </c>
      <c r="F23" t="s">
        <v>683</v>
      </c>
      <c r="G23">
        <v>191.76</v>
      </c>
      <c r="H23" s="194"/>
      <c r="I23">
        <f t="shared" si="0"/>
        <v>191.76000000000002</v>
      </c>
      <c r="J23">
        <v>31.96</v>
      </c>
      <c r="T23">
        <v>159.80000000000001</v>
      </c>
    </row>
    <row r="24" spans="2:21" x14ac:dyDescent="0.25">
      <c r="B24">
        <v>673803912</v>
      </c>
      <c r="C24" s="8">
        <v>45272</v>
      </c>
      <c r="D24" t="s">
        <v>626</v>
      </c>
      <c r="E24" t="s">
        <v>627</v>
      </c>
      <c r="F24" t="s">
        <v>629</v>
      </c>
      <c r="G24">
        <v>210</v>
      </c>
      <c r="H24" s="194"/>
      <c r="I24">
        <f t="shared" si="0"/>
        <v>210</v>
      </c>
      <c r="J24">
        <v>35</v>
      </c>
      <c r="U24">
        <v>175</v>
      </c>
    </row>
    <row r="25" spans="2:21" x14ac:dyDescent="0.25">
      <c r="B25">
        <v>804946811</v>
      </c>
      <c r="C25" s="8">
        <v>45085</v>
      </c>
      <c r="D25" t="s">
        <v>745</v>
      </c>
      <c r="E25" t="s">
        <v>103</v>
      </c>
      <c r="F25" t="s">
        <v>106</v>
      </c>
      <c r="G25">
        <v>563.03</v>
      </c>
      <c r="H25" s="194"/>
      <c r="I25">
        <f t="shared" si="0"/>
        <v>563.03</v>
      </c>
      <c r="J25">
        <v>93.84</v>
      </c>
      <c r="N25">
        <v>469.19</v>
      </c>
    </row>
    <row r="26" spans="2:21" x14ac:dyDescent="0.25">
      <c r="B26">
        <v>944980188</v>
      </c>
      <c r="C26" s="8">
        <v>45272</v>
      </c>
      <c r="D26" t="s">
        <v>620</v>
      </c>
      <c r="E26" t="s">
        <v>621</v>
      </c>
      <c r="F26" t="s">
        <v>622</v>
      </c>
      <c r="G26">
        <v>2716.74</v>
      </c>
      <c r="H26" s="194"/>
      <c r="I26">
        <f t="shared" si="0"/>
        <v>2716.74</v>
      </c>
      <c r="J26">
        <v>452.79</v>
      </c>
      <c r="Q26" s="25">
        <v>2263.9499999999998</v>
      </c>
    </row>
    <row r="27" spans="2:21" ht="15.75" thickBot="1" x14ac:dyDescent="0.3">
      <c r="F27" t="s">
        <v>5</v>
      </c>
      <c r="G27" s="24">
        <f>SUM(G6:G26)</f>
        <v>4635.1099999999997</v>
      </c>
      <c r="H27" s="194"/>
      <c r="I27" s="3">
        <f t="shared" ref="I27:U27" si="1">SUM(I6:I26)</f>
        <v>4635.1099999999997</v>
      </c>
      <c r="J27" s="3">
        <f t="shared" si="1"/>
        <v>755.78</v>
      </c>
      <c r="K27" s="3">
        <f t="shared" si="1"/>
        <v>70</v>
      </c>
      <c r="L27" s="3">
        <f t="shared" si="1"/>
        <v>1.87</v>
      </c>
      <c r="M27" s="3">
        <f t="shared" si="1"/>
        <v>138.19</v>
      </c>
      <c r="N27" s="3">
        <f t="shared" si="1"/>
        <v>469.19</v>
      </c>
      <c r="O27" s="3">
        <f t="shared" si="1"/>
        <v>150</v>
      </c>
      <c r="P27" s="3">
        <f t="shared" si="1"/>
        <v>99</v>
      </c>
      <c r="Q27" s="3">
        <f t="shared" si="1"/>
        <v>2263.9499999999998</v>
      </c>
      <c r="R27" s="3">
        <f t="shared" si="1"/>
        <v>96</v>
      </c>
      <c r="S27" s="3">
        <f t="shared" si="1"/>
        <v>94</v>
      </c>
      <c r="T27" s="3">
        <f t="shared" si="1"/>
        <v>282.44</v>
      </c>
      <c r="U27" s="3">
        <f t="shared" si="1"/>
        <v>214.69</v>
      </c>
    </row>
    <row r="28" spans="2:21" ht="15.75" thickTop="1" x14ac:dyDescent="0.25"/>
    <row r="29" spans="2:21" x14ac:dyDescent="0.25">
      <c r="E29" t="s">
        <v>187</v>
      </c>
      <c r="G29" s="25"/>
      <c r="T29" t="s">
        <v>7</v>
      </c>
      <c r="U29">
        <f>SUM(J27:U27)</f>
        <v>4635.1099999999988</v>
      </c>
    </row>
    <row r="30" spans="2:21" x14ac:dyDescent="0.25">
      <c r="E30" t="s">
        <v>188</v>
      </c>
    </row>
    <row r="31" spans="2:21" x14ac:dyDescent="0.25">
      <c r="E31" s="2" t="s">
        <v>189</v>
      </c>
      <c r="F31" s="2"/>
    </row>
    <row r="33" spans="5:6" x14ac:dyDescent="0.25">
      <c r="E33" s="2" t="s">
        <v>190</v>
      </c>
      <c r="F33" s="2"/>
    </row>
    <row r="34" spans="5:6" x14ac:dyDescent="0.25">
      <c r="E34" t="s">
        <v>191</v>
      </c>
    </row>
  </sheetData>
  <sortState xmlns:xlrd2="http://schemas.microsoft.com/office/spreadsheetml/2017/richdata2" ref="A6:U26">
    <sortCondition ref="J6:J26"/>
  </sortState>
  <pageMargins left="0.7" right="0.7" top="0.75" bottom="0.75" header="0.3" footer="0.3"/>
  <pageSetup paperSize="9" scale="62"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4396-4F71-4AAE-8604-E9A02C26CCEB}">
  <sheetPr>
    <pageSetUpPr fitToPage="1"/>
  </sheetPr>
  <dimension ref="B2:H35"/>
  <sheetViews>
    <sheetView workbookViewId="0">
      <pane xSplit="2" ySplit="4" topLeftCell="C5" activePane="bottomRight" state="frozen"/>
      <selection pane="topRight" activeCell="C1" sqref="C1"/>
      <selection pane="bottomLeft" activeCell="A5" sqref="A5"/>
      <selection pane="bottomRight" activeCell="F12" sqref="F12"/>
    </sheetView>
  </sheetViews>
  <sheetFormatPr defaultRowHeight="15" x14ac:dyDescent="0.25"/>
  <cols>
    <col min="2" max="2" width="27.42578125" bestFit="1" customWidth="1"/>
    <col min="3" max="3" width="15.85546875" customWidth="1"/>
    <col min="4" max="4" width="18.42578125" customWidth="1"/>
    <col min="5" max="5" width="17.140625" customWidth="1"/>
    <col min="6" max="6" width="29.140625" customWidth="1"/>
    <col min="7" max="7" width="13.5703125" customWidth="1"/>
    <col min="8" max="8" width="19.5703125" bestFit="1" customWidth="1"/>
  </cols>
  <sheetData>
    <row r="2" spans="2:8" x14ac:dyDescent="0.25">
      <c r="B2" s="12" t="s">
        <v>725</v>
      </c>
    </row>
    <row r="4" spans="2:8" x14ac:dyDescent="0.25">
      <c r="C4" s="2" t="s">
        <v>717</v>
      </c>
      <c r="D4" s="2" t="s">
        <v>718</v>
      </c>
      <c r="E4" s="2" t="s">
        <v>719</v>
      </c>
      <c r="F4" s="2" t="s">
        <v>732</v>
      </c>
      <c r="G4" s="193" t="s">
        <v>196</v>
      </c>
      <c r="H4" s="2" t="s">
        <v>733</v>
      </c>
    </row>
    <row r="5" spans="2:8" x14ac:dyDescent="0.25">
      <c r="F5" s="26"/>
    </row>
    <row r="6" spans="2:8" x14ac:dyDescent="0.25">
      <c r="C6" s="1"/>
      <c r="D6" s="26"/>
      <c r="E6" s="26"/>
      <c r="F6" s="26"/>
    </row>
    <row r="7" spans="2:8" x14ac:dyDescent="0.25">
      <c r="B7" s="12" t="s">
        <v>720</v>
      </c>
      <c r="C7" s="1"/>
      <c r="D7" s="26"/>
      <c r="E7" s="26"/>
      <c r="F7" s="26"/>
    </row>
    <row r="8" spans="2:8" x14ac:dyDescent="0.25">
      <c r="C8" s="1"/>
      <c r="D8" s="26"/>
      <c r="E8" s="26"/>
      <c r="F8" s="26"/>
    </row>
    <row r="9" spans="2:8" x14ac:dyDescent="0.25">
      <c r="C9" s="1"/>
      <c r="D9" s="26"/>
      <c r="E9" s="26"/>
      <c r="F9" s="26"/>
    </row>
    <row r="10" spans="2:8" ht="15.75" thickBot="1" x14ac:dyDescent="0.3">
      <c r="F10" s="27">
        <f>SUM(F5:F5)</f>
        <v>0</v>
      </c>
    </row>
    <row r="11" spans="2:8" ht="15.75" thickTop="1" x14ac:dyDescent="0.25"/>
    <row r="12" spans="2:8" x14ac:dyDescent="0.25">
      <c r="B12" s="12" t="s">
        <v>721</v>
      </c>
    </row>
    <row r="13" spans="2:8" x14ac:dyDescent="0.25">
      <c r="C13" s="1"/>
      <c r="D13" s="191"/>
      <c r="E13" s="191"/>
      <c r="F13" s="191"/>
    </row>
    <row r="14" spans="2:8" x14ac:dyDescent="0.25">
      <c r="C14" s="1"/>
      <c r="D14" s="191"/>
      <c r="E14" s="191"/>
      <c r="F14" s="191"/>
    </row>
    <row r="16" spans="2:8" ht="15.75" thickBot="1" x14ac:dyDescent="0.3">
      <c r="F16" s="192">
        <f>SUM(F13:F14)+F10</f>
        <v>0</v>
      </c>
    </row>
    <row r="17" spans="2:6" ht="15.75" thickTop="1" x14ac:dyDescent="0.25">
      <c r="B17" s="2"/>
    </row>
    <row r="18" spans="2:6" x14ac:dyDescent="0.25">
      <c r="B18" s="12" t="s">
        <v>722</v>
      </c>
    </row>
    <row r="20" spans="2:6" ht="15.75" thickBot="1" x14ac:dyDescent="0.3">
      <c r="B20" s="2"/>
      <c r="F20" s="27">
        <v>0</v>
      </c>
    </row>
    <row r="21" spans="2:6" ht="15.75" thickTop="1" x14ac:dyDescent="0.25">
      <c r="B21" s="12" t="s">
        <v>723</v>
      </c>
    </row>
    <row r="22" spans="2:6" x14ac:dyDescent="0.25">
      <c r="B22" s="12"/>
    </row>
    <row r="23" spans="2:6" x14ac:dyDescent="0.25">
      <c r="B23" s="12"/>
    </row>
    <row r="24" spans="2:6" x14ac:dyDescent="0.25">
      <c r="C24" s="1"/>
    </row>
    <row r="25" spans="2:6" ht="15.75" thickBot="1" x14ac:dyDescent="0.3">
      <c r="D25" t="s">
        <v>734</v>
      </c>
      <c r="F25" s="27">
        <v>15516</v>
      </c>
    </row>
    <row r="26" spans="2:6" ht="15.75" thickTop="1" x14ac:dyDescent="0.25"/>
    <row r="28" spans="2:6" x14ac:dyDescent="0.25">
      <c r="B28" s="12" t="s">
        <v>724</v>
      </c>
    </row>
    <row r="29" spans="2:6" x14ac:dyDescent="0.25">
      <c r="B29" s="1" t="s">
        <v>726</v>
      </c>
      <c r="C29" s="1">
        <v>45272</v>
      </c>
      <c r="D29">
        <v>2263.9499999999998</v>
      </c>
      <c r="E29">
        <v>2263.9499999999998</v>
      </c>
      <c r="F29">
        <v>2263.9499999999998</v>
      </c>
    </row>
    <row r="30" spans="2:6" x14ac:dyDescent="0.25">
      <c r="B30" s="1" t="s">
        <v>730</v>
      </c>
      <c r="C30" s="1">
        <v>45085</v>
      </c>
      <c r="D30">
        <v>469.19</v>
      </c>
      <c r="E30">
        <v>469.19</v>
      </c>
      <c r="F30">
        <v>469.19</v>
      </c>
    </row>
    <row r="31" spans="2:6" x14ac:dyDescent="0.25">
      <c r="B31" s="1" t="s">
        <v>731</v>
      </c>
      <c r="C31" s="1">
        <v>45272</v>
      </c>
      <c r="D31">
        <v>162.16</v>
      </c>
      <c r="E31">
        <f>D31*2</f>
        <v>324.32</v>
      </c>
      <c r="F31">
        <v>324.32</v>
      </c>
    </row>
    <row r="32" spans="2:6" x14ac:dyDescent="0.25">
      <c r="B32" s="1"/>
      <c r="C32" s="1"/>
    </row>
    <row r="33" spans="3:6" x14ac:dyDescent="0.25">
      <c r="C33" s="1"/>
    </row>
    <row r="34" spans="3:6" ht="15.75" thickBot="1" x14ac:dyDescent="0.3">
      <c r="F34" s="27">
        <f>F25+F29+F33</f>
        <v>17779.95</v>
      </c>
    </row>
    <row r="35" spans="3:6" ht="15.75" thickTop="1" x14ac:dyDescent="0.25"/>
  </sheetData>
  <pageMargins left="0.7" right="0.7" top="0.75" bottom="0.75" header="0.3" footer="0.3"/>
  <pageSetup paperSize="9" scale="8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D84F-0458-4DAA-86A6-480563FA3FBF}">
  <dimension ref="B2:G12"/>
  <sheetViews>
    <sheetView workbookViewId="0">
      <selection activeCell="D4" sqref="D4"/>
    </sheetView>
  </sheetViews>
  <sheetFormatPr defaultRowHeight="15" x14ac:dyDescent="0.25"/>
  <cols>
    <col min="2" max="2" width="19" customWidth="1"/>
    <col min="4" max="4" width="23.140625" customWidth="1"/>
    <col min="5" max="5" width="11.5703125" bestFit="1" customWidth="1"/>
    <col min="7" max="7" width="11.5703125" bestFit="1" customWidth="1"/>
  </cols>
  <sheetData>
    <row r="2" spans="2:7" x14ac:dyDescent="0.25">
      <c r="B2" s="2" t="s">
        <v>142</v>
      </c>
    </row>
    <row r="3" spans="2:7" x14ac:dyDescent="0.25">
      <c r="B3" t="s">
        <v>143</v>
      </c>
      <c r="C3" s="2" t="s">
        <v>144</v>
      </c>
      <c r="D3" s="2"/>
    </row>
    <row r="4" spans="2:7" x14ac:dyDescent="0.25">
      <c r="B4" s="2" t="s">
        <v>234</v>
      </c>
      <c r="C4" s="84">
        <v>3.4000000000000002E-2</v>
      </c>
      <c r="D4" s="84"/>
    </row>
    <row r="6" spans="2:7" x14ac:dyDescent="0.25">
      <c r="E6" t="s">
        <v>11</v>
      </c>
      <c r="F6" t="s">
        <v>12</v>
      </c>
      <c r="G6" t="s">
        <v>5</v>
      </c>
    </row>
    <row r="8" spans="2:7" x14ac:dyDescent="0.25">
      <c r="B8" s="1">
        <v>45166</v>
      </c>
      <c r="D8" t="s">
        <v>697</v>
      </c>
      <c r="E8" s="26">
        <v>18000</v>
      </c>
      <c r="F8" s="26"/>
      <c r="G8" s="26">
        <v>18000</v>
      </c>
    </row>
    <row r="9" spans="2:7" x14ac:dyDescent="0.25">
      <c r="B9" s="1">
        <v>45343</v>
      </c>
      <c r="D9" t="s">
        <v>21</v>
      </c>
      <c r="E9" s="26">
        <v>308.52</v>
      </c>
      <c r="F9" s="26"/>
      <c r="G9" s="26">
        <f>G8+E9-F9</f>
        <v>18308.52</v>
      </c>
    </row>
    <row r="10" spans="2:7" x14ac:dyDescent="0.25">
      <c r="B10" s="1">
        <v>45343</v>
      </c>
      <c r="D10" t="s">
        <v>698</v>
      </c>
      <c r="E10" s="26">
        <v>-18308.52</v>
      </c>
      <c r="F10" s="26"/>
      <c r="G10" s="26">
        <f>G9+E10-F10</f>
        <v>0</v>
      </c>
    </row>
    <row r="11" spans="2:7" ht="15.75" thickBot="1" x14ac:dyDescent="0.3">
      <c r="B11" s="28" t="s">
        <v>5</v>
      </c>
      <c r="C11" s="28"/>
      <c r="D11" s="28"/>
      <c r="E11" s="28"/>
      <c r="F11" s="28"/>
      <c r="G11" s="27">
        <f>G10</f>
        <v>0</v>
      </c>
    </row>
    <row r="12" spans="2:7" ht="15.75" thickTop="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Expenses Budget 2024 25</vt:lpstr>
      <vt:lpstr>Earmarked Budget 24 25</vt:lpstr>
      <vt:lpstr>Precept 2024 25</vt:lpstr>
      <vt:lpstr>Grants </vt:lpstr>
      <vt:lpstr>Bank Reconciliation</vt:lpstr>
      <vt:lpstr>Ac 00956598 Current</vt:lpstr>
      <vt:lpstr>VAT Reclaim 23 24</vt:lpstr>
      <vt:lpstr>Asset Register</vt:lpstr>
      <vt:lpstr>Fixed Term Deposit Account</vt:lpstr>
      <vt:lpstr>Ac 02181062 Reserve No2</vt:lpstr>
      <vt:lpstr>Ac 07416556 Leigh Common</vt:lpstr>
      <vt:lpstr>'Ac 00956598 Current'!Print_Area</vt:lpstr>
      <vt:lpstr>'Ac 02181062 Reserve No2'!Print_Area</vt:lpstr>
      <vt:lpstr>'Ac 07416556 Leigh Common'!Print_Area</vt:lpstr>
      <vt:lpstr>'Bank Reconciliation'!Print_Area</vt:lpstr>
      <vt:lpstr>'Earmarked Budget 24 25'!Print_Area</vt:lpstr>
      <vt:lpstr>'Expenses Budget 2024 25'!Print_Area</vt:lpstr>
      <vt:lpstr>'Precept 2024 25'!Print_Area</vt:lpstr>
      <vt:lpstr>'VAT Reclaim 23 24'!Print_Area</vt:lpstr>
      <vt:lpstr>'Expenses Budget 2024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Kate Fullerton</cp:lastModifiedBy>
  <cp:lastPrinted>2024-09-03T13:02:02Z</cp:lastPrinted>
  <dcterms:created xsi:type="dcterms:W3CDTF">2023-03-09T09:14:54Z</dcterms:created>
  <dcterms:modified xsi:type="dcterms:W3CDTF">2024-10-22T15:00:50Z</dcterms:modified>
</cp:coreProperties>
</file>