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ruLinsley\Documents\Stoke Trister with Bayford Parish Council\Accounts\Accounts 2022 23\"/>
    </mc:Choice>
  </mc:AlternateContent>
  <xr:revisionPtr revIDLastSave="0" documentId="13_ncr:1_{C0D19643-2F03-4390-9AC5-4ABFBD0845F0}" xr6:coauthVersionLast="47" xr6:coauthVersionMax="47" xr10:uidLastSave="{00000000-0000-0000-0000-000000000000}"/>
  <bookViews>
    <workbookView xWindow="-110" yWindow="-110" windowWidth="19420" windowHeight="10300" tabRatio="763" firstSheet="1" activeTab="5" xr2:uid="{75B3AAEF-064E-474F-B067-0B29A50D9885}"/>
  </bookViews>
  <sheets>
    <sheet name="Bank Reconciliation" sheetId="5" r:id="rId1"/>
    <sheet name="Budget 2022 23" sheetId="6" r:id="rId2"/>
    <sheet name="KF Budget sheet" sheetId="8" r:id="rId3"/>
    <sheet name="Asset Register" sheetId="7" r:id="rId4"/>
    <sheet name="Ac 00956598 Current" sheetId="1" r:id="rId5"/>
    <sheet name="VAT Reclaim" sheetId="9" r:id="rId6"/>
    <sheet name="Ac 02181062 Reserve No2" sheetId="4" r:id="rId7"/>
    <sheet name="Ac 07416556 Leigh Common" sheetId="3" r:id="rId8"/>
  </sheets>
  <definedNames>
    <definedName name="_xlnm.Print_Area" localSheetId="4">'Ac 00956598 Current'!$A$1:$K$75</definedName>
    <definedName name="_xlnm.Print_Area" localSheetId="6">'Ac 02181062 Reserve No2'!$A$1:$H$21</definedName>
    <definedName name="_xlnm.Print_Area" localSheetId="3">'Asset Register'!$B$2:$G$44</definedName>
    <definedName name="_xlnm.Print_Area" localSheetId="0">'Bank Reconciliation'!$A$1:$C$31</definedName>
    <definedName name="_xlnm.Print_Area" localSheetId="1">'Budget 2022 23'!$A$1:$G$24</definedName>
    <definedName name="_xlnm.Print_Area" localSheetId="2">'KF Budget sheet'!$F$3:$M$19</definedName>
    <definedName name="_xlnm.Print_Area" localSheetId="5">'VAT Reclaim'!$A$1:$X$28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9" l="1"/>
  <c r="L19" i="9"/>
  <c r="L11" i="9"/>
  <c r="W26" i="9"/>
  <c r="V26" i="9"/>
  <c r="U26" i="9"/>
  <c r="T26" i="9"/>
  <c r="S26" i="9"/>
  <c r="R26" i="9"/>
  <c r="Q26" i="9"/>
  <c r="P26" i="9"/>
  <c r="O26" i="9"/>
  <c r="N26" i="9"/>
  <c r="M26" i="9"/>
  <c r="I26" i="9"/>
  <c r="H26" i="9"/>
  <c r="L24" i="9"/>
  <c r="L23" i="9"/>
  <c r="J23" i="9"/>
  <c r="L25" i="9"/>
  <c r="L22" i="9"/>
  <c r="L21" i="9"/>
  <c r="L20" i="9"/>
  <c r="L17" i="9"/>
  <c r="L16" i="9"/>
  <c r="L15" i="9"/>
  <c r="L14" i="9"/>
  <c r="L13" i="9"/>
  <c r="L12" i="9"/>
  <c r="L10" i="9"/>
  <c r="L9" i="9"/>
  <c r="L8" i="9"/>
  <c r="L7" i="9"/>
  <c r="L6" i="9"/>
  <c r="J26" i="9" l="1"/>
  <c r="W28" i="9"/>
  <c r="L26" i="9"/>
  <c r="K9" i="8" l="1"/>
  <c r="K17" i="8"/>
  <c r="F20" i="7" l="1"/>
  <c r="F13" i="7"/>
  <c r="E11" i="7"/>
  <c r="O75" i="1" l="1"/>
  <c r="P75" i="1"/>
  <c r="C29" i="5"/>
  <c r="F16" i="4"/>
  <c r="F17" i="4"/>
  <c r="F18" i="4"/>
  <c r="F19" i="4"/>
  <c r="M72" i="1"/>
  <c r="M73" i="1"/>
  <c r="M74" i="1"/>
  <c r="F23" i="6" l="1"/>
  <c r="G3" i="6"/>
  <c r="E23" i="6"/>
  <c r="D23" i="6"/>
  <c r="C23" i="6"/>
  <c r="B23" i="6"/>
  <c r="C22" i="5"/>
  <c r="C31" i="5" s="1"/>
  <c r="H75" i="1"/>
  <c r="C15" i="5"/>
  <c r="C16" i="5" s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N75" i="1"/>
  <c r="K16" i="8" s="1"/>
  <c r="K18" i="8" s="1"/>
  <c r="K11" i="8" s="1"/>
  <c r="K10" i="8" s="1"/>
  <c r="G7" i="6"/>
  <c r="Q75" i="1"/>
  <c r="G5" i="6"/>
  <c r="R75" i="1"/>
  <c r="S75" i="1"/>
  <c r="T75" i="1"/>
  <c r="U75" i="1"/>
  <c r="V75" i="1"/>
  <c r="W75" i="1"/>
  <c r="G12" i="6" s="1"/>
  <c r="X75" i="1"/>
  <c r="G20" i="6" s="1"/>
  <c r="Y75" i="1"/>
  <c r="Z75" i="1"/>
  <c r="AA75" i="1"/>
  <c r="AB75" i="1"/>
  <c r="AC75" i="1"/>
  <c r="AD75" i="1"/>
  <c r="AE75" i="1"/>
  <c r="G2" i="6" s="1"/>
  <c r="J58" i="1"/>
  <c r="I75" i="1"/>
  <c r="J68" i="1"/>
  <c r="M75" i="1" l="1"/>
  <c r="J75" i="1"/>
  <c r="G23" i="6"/>
  <c r="AE77" i="1"/>
  <c r="F9" i="3"/>
  <c r="F10" i="3"/>
  <c r="F11" i="3"/>
  <c r="F12" i="3"/>
  <c r="F13" i="3"/>
  <c r="F14" i="3"/>
  <c r="F15" i="3"/>
  <c r="F16" i="3"/>
  <c r="F8" i="3"/>
  <c r="F7" i="3"/>
  <c r="F6" i="3"/>
  <c r="F5" i="3"/>
  <c r="F5" i="4"/>
  <c r="F6" i="4" s="1"/>
  <c r="F7" i="4" s="1"/>
  <c r="F8" i="4" s="1"/>
  <c r="F9" i="4" s="1"/>
  <c r="F10" i="4" s="1"/>
  <c r="F11" i="4" s="1"/>
  <c r="F12" i="4" s="1"/>
  <c r="F13" i="4" s="1"/>
  <c r="F14" i="4" s="1"/>
  <c r="F15" i="4" s="1"/>
  <c r="E20" i="4"/>
  <c r="D20" i="4"/>
  <c r="F20" i="4"/>
  <c r="D17" i="3"/>
  <c r="E17" i="3"/>
  <c r="F17" i="3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</calcChain>
</file>

<file path=xl/sharedStrings.xml><?xml version="1.0" encoding="utf-8"?>
<sst xmlns="http://schemas.openxmlformats.org/spreadsheetml/2006/main" count="504" uniqueCount="335">
  <si>
    <t>VAT number</t>
  </si>
  <si>
    <t>Date</t>
  </si>
  <si>
    <t>VAT</t>
  </si>
  <si>
    <t>Pension</t>
  </si>
  <si>
    <t>Employer NI</t>
  </si>
  <si>
    <t>Total</t>
  </si>
  <si>
    <t>Balance</t>
  </si>
  <si>
    <t>Check</t>
  </si>
  <si>
    <t>Salary</t>
  </si>
  <si>
    <t>Cashbook total c/o</t>
  </si>
  <si>
    <t>Vale Signs and Printing</t>
  </si>
  <si>
    <t>INV3010</t>
  </si>
  <si>
    <t>SSDC</t>
  </si>
  <si>
    <t>Precept 22/23</t>
  </si>
  <si>
    <t>Details</t>
  </si>
  <si>
    <t>Income</t>
  </si>
  <si>
    <t>Expense</t>
  </si>
  <si>
    <t>Payman Ltd</t>
  </si>
  <si>
    <t>Payroll 22/23</t>
  </si>
  <si>
    <t>Payroll services</t>
  </si>
  <si>
    <t>Portal (SSDC)</t>
  </si>
  <si>
    <t>Helen Smith</t>
  </si>
  <si>
    <t>Jubilee</t>
  </si>
  <si>
    <t>Tim Cole Downes Ltd</t>
  </si>
  <si>
    <t>Brue Computing Ltd</t>
  </si>
  <si>
    <t>Laptop repair</t>
  </si>
  <si>
    <t>J Garrett</t>
  </si>
  <si>
    <t>Bayford Mission hall</t>
  </si>
  <si>
    <t>Hall Hire</t>
  </si>
  <si>
    <t>P Gillman</t>
  </si>
  <si>
    <t>Pinnacle Accounting</t>
  </si>
  <si>
    <t>Water2business</t>
  </si>
  <si>
    <t>HMRC</t>
  </si>
  <si>
    <t>VAT reclaim</t>
  </si>
  <si>
    <t>PCC Stoke Trister</t>
  </si>
  <si>
    <t>Grant??</t>
  </si>
  <si>
    <t>Citizen Advice Bureau</t>
  </si>
  <si>
    <t>Arthur J Gallagher</t>
  </si>
  <si>
    <t>Shiny Stoves Oven</t>
  </si>
  <si>
    <t>P D Williams</t>
  </si>
  <si>
    <t>M Giles</t>
  </si>
  <si>
    <t>Mug??</t>
  </si>
  <si>
    <t>FWE Training</t>
  </si>
  <si>
    <t>Defibrillator training</t>
  </si>
  <si>
    <t>Ben Giles</t>
  </si>
  <si>
    <t>Website</t>
  </si>
  <si>
    <t>A Parker</t>
  </si>
  <si>
    <t>RP17250832</t>
  </si>
  <si>
    <t>Ellen Lomax</t>
  </si>
  <si>
    <t>Glasdon UK Ltd</t>
  </si>
  <si>
    <t>Elevate Online</t>
  </si>
  <si>
    <t>SALC</t>
  </si>
  <si>
    <t>Defib dressings</t>
  </si>
  <si>
    <t>Inv1354 Training</t>
  </si>
  <si>
    <t>Inv S1846863</t>
  </si>
  <si>
    <t>Salary July/August</t>
  </si>
  <si>
    <t>C Rose-Walker</t>
  </si>
  <si>
    <t>Elancity</t>
  </si>
  <si>
    <t>Training</t>
  </si>
  <si>
    <t>Footpath signs</t>
  </si>
  <si>
    <t>Salary Sept/Oct</t>
  </si>
  <si>
    <t xml:space="preserve">ICO </t>
  </si>
  <si>
    <t>ZA796664 - Data Protection</t>
  </si>
  <si>
    <t>N Linsley</t>
  </si>
  <si>
    <t>Superplants</t>
  </si>
  <si>
    <t>Christmas tree</t>
  </si>
  <si>
    <t>Anyvan</t>
  </si>
  <si>
    <t>To collect clerk paperwork</t>
  </si>
  <si>
    <t>Final salary/holiday pay</t>
  </si>
  <si>
    <t>K Fullerton</t>
  </si>
  <si>
    <t>Locum clerk salary</t>
  </si>
  <si>
    <t>Interest received</t>
  </si>
  <si>
    <t>Debit</t>
  </si>
  <si>
    <t>Credit</t>
  </si>
  <si>
    <t>Balance c/o</t>
  </si>
  <si>
    <t>A/c 07416556</t>
  </si>
  <si>
    <t>A/c 02181062</t>
  </si>
  <si>
    <t>Deposit 500014</t>
  </si>
  <si>
    <t>Deposit 500015</t>
  </si>
  <si>
    <t>Total Paid</t>
  </si>
  <si>
    <t>Payee/Payer</t>
  </si>
  <si>
    <t>Ref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</si>
  <si>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</si>
  <si>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</si>
  <si>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</si>
  <si>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</si>
  <si>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</si>
  <si>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</si>
  <si>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</si>
  <si>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</si>
  <si>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</si>
  <si>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</si>
  <si>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</si>
  <si>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</si>
  <si>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</si>
  <si>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</si>
  <si>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R1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</si>
  <si>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</si>
  <si>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</si>
  <si>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</si>
  <si>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</si>
  <si>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</si>
  <si>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</si>
  <si>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</si>
  <si>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</si>
  <si>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</si>
  <si>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</si>
  <si>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</si>
  <si>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R2</t>
  </si>
  <si>
    <t>P26</t>
  </si>
  <si>
    <t>R3</t>
  </si>
  <si>
    <t>P27</t>
  </si>
  <si>
    <t>P28</t>
  </si>
  <si>
    <t>P29</t>
  </si>
  <si>
    <t>P30</t>
  </si>
  <si>
    <t>R4</t>
  </si>
  <si>
    <t>R5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</si>
  <si>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</si>
  <si>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</si>
  <si>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</si>
  <si>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</si>
  <si>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</si>
  <si>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</si>
  <si>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</si>
  <si>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</si>
  <si>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</si>
  <si>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</si>
  <si>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</si>
  <si>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</si>
  <si>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R6</t>
  </si>
  <si>
    <t>P43</t>
  </si>
  <si>
    <t>P44</t>
  </si>
  <si>
    <t>P45</t>
  </si>
  <si>
    <t>P46</t>
  </si>
  <si>
    <t>P47</t>
  </si>
  <si>
    <t>P48</t>
  </si>
  <si>
    <t>P49</t>
  </si>
  <si>
    <t>P50</t>
  </si>
  <si>
    <t>P51</t>
  </si>
  <si>
    <t>P52</t>
  </si>
  <si>
    <t xml:space="preserve">CASHBOOK </t>
  </si>
  <si>
    <t>A/c 00956598</t>
  </si>
  <si>
    <t>Year ended 31st April 2023</t>
  </si>
  <si>
    <t>CIL receipt</t>
  </si>
  <si>
    <t>Lloyds compensation</t>
  </si>
  <si>
    <t>Lomax transport</t>
  </si>
  <si>
    <t>Misc</t>
  </si>
  <si>
    <t>laptop</t>
  </si>
  <si>
    <t>Grants</t>
  </si>
  <si>
    <t>Parish Plan</t>
  </si>
  <si>
    <t>Office expenses</t>
  </si>
  <si>
    <t>Audit 21/22</t>
  </si>
  <si>
    <t>Leigh Common</t>
  </si>
  <si>
    <t>Parish Plan printing</t>
  </si>
  <si>
    <t>Hall rental for Ukraine evening</t>
  </si>
  <si>
    <t>Grant</t>
  </si>
  <si>
    <t>Dorset &amp; Somerset Air Ambulance</t>
  </si>
  <si>
    <t>Defib training</t>
  </si>
  <si>
    <t>Website hosting &amp; domain name</t>
  </si>
  <si>
    <t>Questionnair draw prize</t>
  </si>
  <si>
    <t>Assets</t>
  </si>
  <si>
    <t>2 x flowers 'thank you'</t>
  </si>
  <si>
    <t>Domain renewal / website hosting</t>
  </si>
  <si>
    <t>Inv3123 deliver grit bins &amp; replace numbers</t>
  </si>
  <si>
    <t>Inv1587 Annual affiliation fee</t>
  </si>
  <si>
    <t>SAJ-UK/2022/00821 2 x SIDs</t>
  </si>
  <si>
    <t>Insurance</t>
  </si>
  <si>
    <t>PAYE February</t>
  </si>
  <si>
    <t>PAYE April to January 23</t>
  </si>
  <si>
    <t>P53</t>
  </si>
  <si>
    <t>P54</t>
  </si>
  <si>
    <t>P55</t>
  </si>
  <si>
    <t>Locum clerk salary &amp; holiday pay</t>
  </si>
  <si>
    <t xml:space="preserve">PAYE March </t>
  </si>
  <si>
    <t>P56</t>
  </si>
  <si>
    <t>Clerk expenses &amp; mileage, wfh</t>
  </si>
  <si>
    <t>P57</t>
  </si>
  <si>
    <t>Microsoft 365 Jan &amp; Feb</t>
  </si>
  <si>
    <t>Amazon - jubilee clips for SIDs</t>
  </si>
  <si>
    <t>P58</t>
  </si>
  <si>
    <t>P59</t>
  </si>
  <si>
    <t>RS Perry</t>
  </si>
  <si>
    <t>Tescos (carol food)</t>
  </si>
  <si>
    <t>Morrisons (carol food)</t>
  </si>
  <si>
    <t>Cooker cleaning</t>
  </si>
  <si>
    <t>Royal British Legion</t>
  </si>
  <si>
    <t>Chq 000502 Poppy appeal grant</t>
  </si>
  <si>
    <t>Chq 000503 Poppy wreath</t>
  </si>
  <si>
    <t>P60</t>
  </si>
  <si>
    <t>check</t>
  </si>
  <si>
    <t>STOKE TRISTER WITH BAYFORD PARISH COUNCIL</t>
  </si>
  <si>
    <t xml:space="preserve">        </t>
  </si>
  <si>
    <t>Less uncleared payments</t>
  </si>
  <si>
    <t>Plus uncleared receipts</t>
  </si>
  <si>
    <r>
      <t>Less payments to 31</t>
    </r>
    <r>
      <rPr>
        <vertAlign val="superscript"/>
        <sz val="12"/>
        <color theme="1"/>
        <rFont val="Times New Roman"/>
        <family val="1"/>
      </rPr>
      <t>st</t>
    </r>
    <r>
      <rPr>
        <sz val="12"/>
        <color theme="1"/>
        <rFont val="Times New Roman"/>
        <family val="1"/>
      </rPr>
      <t xml:space="preserve"> March 2023</t>
    </r>
  </si>
  <si>
    <t xml:space="preserve">Kate Fullerton </t>
  </si>
  <si>
    <r>
      <t>Locum Clerk Stoke Trister with Bayford Parish Council              2</t>
    </r>
    <r>
      <rPr>
        <vertAlign val="superscript"/>
        <sz val="14"/>
        <color theme="1"/>
        <rFont val="Times New Roman"/>
        <family val="1"/>
      </rPr>
      <t>nd</t>
    </r>
    <r>
      <rPr>
        <sz val="14"/>
        <color theme="1"/>
        <rFont val="Times New Roman"/>
        <family val="1"/>
      </rPr>
      <t xml:space="preserve"> May 2023</t>
    </r>
  </si>
  <si>
    <t>Stoke Trister &amp; Bayford Current A/C No: 0956598 - Current Account</t>
  </si>
  <si>
    <t xml:space="preserve">Stoke Trister &amp; Bayford Current No2 A/C No: 2181062 - Reserve Account </t>
  </si>
  <si>
    <r>
      <t>Balance as at 31</t>
    </r>
    <r>
      <rPr>
        <b/>
        <vertAlign val="superscript"/>
        <sz val="12"/>
        <color theme="1"/>
        <rFont val="Times New Roman"/>
        <family val="1"/>
      </rPr>
      <t>st</t>
    </r>
    <r>
      <rPr>
        <b/>
        <sz val="12"/>
        <color theme="1"/>
        <rFont val="Times New Roman"/>
        <family val="1"/>
      </rPr>
      <t xml:space="preserve"> March 2023</t>
    </r>
  </si>
  <si>
    <t>Bank Reconciliation as at 31st March 2023</t>
  </si>
  <si>
    <t xml:space="preserve">Stoke Trister Business Account No: 7416556 - Leigh Common   </t>
  </si>
  <si>
    <r>
      <t>Opening Balance (cashbook) 1</t>
    </r>
    <r>
      <rPr>
        <vertAlign val="superscript"/>
        <sz val="12"/>
        <color theme="1"/>
        <rFont val="Times New Roman"/>
        <family val="1"/>
      </rPr>
      <t>st</t>
    </r>
    <r>
      <rPr>
        <sz val="12"/>
        <color theme="1"/>
        <rFont val="Times New Roman"/>
        <family val="1"/>
      </rPr>
      <t xml:space="preserve"> April 2022 - Current</t>
    </r>
  </si>
  <si>
    <t>Opening Balance (cashbook) 1st April 2022 - Reserve</t>
  </si>
  <si>
    <t>Opening Balance (cashbook) 1st April 2022 - Leigh Common</t>
  </si>
  <si>
    <r>
      <t>Balance at 31</t>
    </r>
    <r>
      <rPr>
        <b/>
        <vertAlign val="superscript"/>
        <sz val="12"/>
        <color theme="1"/>
        <rFont val="Times New Roman"/>
        <family val="1"/>
      </rPr>
      <t>st</t>
    </r>
    <r>
      <rPr>
        <b/>
        <sz val="12"/>
        <color theme="1"/>
        <rFont val="Times New Roman"/>
        <family val="1"/>
      </rPr>
      <t xml:space="preserve"> March 2023</t>
    </r>
  </si>
  <si>
    <t>Actual 2021/2022</t>
  </si>
  <si>
    <t>Budget 2021/2022</t>
  </si>
  <si>
    <t>Probable 2022/2023</t>
  </si>
  <si>
    <t>Budget 2022/2023</t>
  </si>
  <si>
    <t>Annual Insurance</t>
  </si>
  <si>
    <t>SALC Annual Subscription</t>
  </si>
  <si>
    <t>Community Council Subscription</t>
  </si>
  <si>
    <t>Clerk's Remuneration</t>
  </si>
  <si>
    <t>Clerk's Expenses</t>
  </si>
  <si>
    <t>Payroll Expenses</t>
  </si>
  <si>
    <t>Parish Council Expenses</t>
  </si>
  <si>
    <t>Training &amp; Mileage</t>
  </si>
  <si>
    <t>AQA Qualification (Clrk's hrs)</t>
  </si>
  <si>
    <t>nil</t>
  </si>
  <si>
    <t>Manuals &amp; Guides</t>
  </si>
  <si>
    <t>Audit (Internal &amp; External)</t>
  </si>
  <si>
    <t>Mission Hall Hire</t>
  </si>
  <si>
    <t>Election Costs</t>
  </si>
  <si>
    <t>Reserve Funds</t>
  </si>
  <si>
    <t xml:space="preserve">Parochial Church Council </t>
  </si>
  <si>
    <t>Air Ambulance Grant</t>
  </si>
  <si>
    <t>CAB Grant</t>
  </si>
  <si>
    <t>Parish Magazine Grant</t>
  </si>
  <si>
    <t>Website/ITT</t>
  </si>
  <si>
    <t>Community Projects</t>
  </si>
  <si>
    <t>Rubbish Bin/Notice Boards</t>
  </si>
  <si>
    <t>Actual 2022/2023</t>
  </si>
  <si>
    <t xml:space="preserve">Audit </t>
  </si>
  <si>
    <t>Total expenditure</t>
  </si>
  <si>
    <t>Precept</t>
  </si>
  <si>
    <t>Patricia's Actual 2022/23</t>
  </si>
  <si>
    <t>Planning (grant 2)</t>
  </si>
  <si>
    <t>Jubilee (grant 3)</t>
  </si>
  <si>
    <t>Design for v/hall Bayford v/hall (grant 2)</t>
  </si>
  <si>
    <t>Grant to the Church for churchyard maintenance</t>
  </si>
  <si>
    <t>P61</t>
  </si>
  <si>
    <r>
      <t>Plus receipts to 31</t>
    </r>
    <r>
      <rPr>
        <vertAlign val="superscript"/>
        <sz val="12"/>
        <color theme="1"/>
        <rFont val="Times New Roman"/>
        <family val="1"/>
      </rPr>
      <t>st</t>
    </r>
    <r>
      <rPr>
        <sz val="12"/>
        <color theme="1"/>
        <rFont val="Times New Roman"/>
        <family val="1"/>
      </rPr>
      <t xml:space="preserve"> March 2023</t>
    </r>
  </si>
  <si>
    <t>Current</t>
  </si>
  <si>
    <t>Reserve</t>
  </si>
  <si>
    <t>Salary May/June</t>
  </si>
  <si>
    <t>March/April salary &amp; expenses</t>
  </si>
  <si>
    <t>Unit Cost £</t>
  </si>
  <si>
    <t>Total Cost £</t>
  </si>
  <si>
    <t>Current est. resale value</t>
  </si>
  <si>
    <t>Stoke Trister with Bayford Parish Council Asset Register as at 31/03/2023</t>
  </si>
  <si>
    <t>Date Acquired</t>
  </si>
  <si>
    <t>Description of Asset</t>
  </si>
  <si>
    <t>Inv S1844567 1 x 400l grit bin</t>
  </si>
  <si>
    <t>CIL?</t>
  </si>
  <si>
    <t>To replace 2 x noticeboards</t>
  </si>
  <si>
    <t>1 x 400L grit bin (Glasdon)</t>
  </si>
  <si>
    <t>2 x Speed Indicator Device (SID)</t>
  </si>
  <si>
    <t>Additions 2022/23</t>
  </si>
  <si>
    <t>Figure for Box 9 AGAR 2022/23</t>
  </si>
  <si>
    <t>Figure in Box 9 AGAR 2021/22</t>
  </si>
  <si>
    <t>Budget calculation</t>
  </si>
  <si>
    <t>Balance as per bank reconciliation 31/03/23</t>
  </si>
  <si>
    <t>YTD Spend as %</t>
  </si>
  <si>
    <t>Actual Spend 31st March 2023</t>
  </si>
  <si>
    <t>Budget 2023/24</t>
  </si>
  <si>
    <t>Earmarked funds:</t>
  </si>
  <si>
    <t>Expenditure type</t>
  </si>
  <si>
    <t>Clerk Salary</t>
  </si>
  <si>
    <t>Clerk Pension</t>
  </si>
  <si>
    <t>Clerk / office expenses</t>
  </si>
  <si>
    <t>Locum Clerk</t>
  </si>
  <si>
    <t>Office Equipment</t>
  </si>
  <si>
    <t>TRAINING</t>
  </si>
  <si>
    <t>Cleaner</t>
  </si>
  <si>
    <t>Insurance premium</t>
  </si>
  <si>
    <t>contingency</t>
  </si>
  <si>
    <t>General Village Maintenance</t>
  </si>
  <si>
    <t>Litter Picking Equipment</t>
  </si>
  <si>
    <t>Pavitt Maintainence</t>
  </si>
  <si>
    <t>Precept 2023/24</t>
  </si>
  <si>
    <t>Cleaning Pavitt</t>
  </si>
  <si>
    <t>Electricity Pavitt Hall</t>
  </si>
  <si>
    <t>Water Pavitt Hall - metered</t>
  </si>
  <si>
    <t>Fire Extinguishers</t>
  </si>
  <si>
    <t>Grass cutting</t>
  </si>
  <si>
    <t>Hedge laying/cutting</t>
  </si>
  <si>
    <t>Whitcross Playground Safety inspection</t>
  </si>
  <si>
    <t>Playground Maint</t>
  </si>
  <si>
    <t>New Playground Equipment</t>
  </si>
  <si>
    <t>Pavilion Maintainence / Improv.</t>
  </si>
  <si>
    <t>White line</t>
  </si>
  <si>
    <t>Electricity Pavilion</t>
  </si>
  <si>
    <t>Water Pavilion</t>
  </si>
  <si>
    <t>Ranger</t>
  </si>
  <si>
    <t>Printed information publicising PC matters</t>
  </si>
  <si>
    <t>Internal audit</t>
  </si>
  <si>
    <t>External audit</t>
  </si>
  <si>
    <t>Som. Playing Fields</t>
  </si>
  <si>
    <t>Annual BSCC Fete</t>
  </si>
  <si>
    <t>PCC Maintenance Grant</t>
  </si>
  <si>
    <t>Rec Trust Grant</t>
  </si>
  <si>
    <t>Miscellaneous Grant</t>
  </si>
  <si>
    <t>Re-siting of Notice Board (the green)</t>
  </si>
  <si>
    <t>Bus Shelter</t>
  </si>
  <si>
    <t>Parish Events</t>
  </si>
  <si>
    <t>Garage Roof</t>
  </si>
  <si>
    <t>Village Hall Project</t>
  </si>
  <si>
    <t>Miscellaneous expenses</t>
  </si>
  <si>
    <t>The Somme</t>
  </si>
  <si>
    <t>New Assets</t>
  </si>
  <si>
    <t>Total budget / spent</t>
  </si>
  <si>
    <t xml:space="preserve">Precept </t>
  </si>
  <si>
    <t>Capital as per bank reconciliation 31/03/23</t>
  </si>
  <si>
    <t>Est Income for year</t>
  </si>
  <si>
    <t>Estimated VAT reclaim 2022/23</t>
  </si>
  <si>
    <t>Expenditure budget 2023/24</t>
  </si>
  <si>
    <t xml:space="preserve">Reserves Budget 2023/24 </t>
  </si>
  <si>
    <t>Village Hall extension</t>
  </si>
  <si>
    <t>Street furniture</t>
  </si>
  <si>
    <t>Total Earmarked Funds 2023/24</t>
  </si>
  <si>
    <t>n/i</t>
  </si>
  <si>
    <t xml:space="preserve">Morrisons Stationery expenses </t>
  </si>
  <si>
    <t>Microsoft 365 Aug &amp; Sept</t>
  </si>
  <si>
    <t>Stinkyink</t>
  </si>
  <si>
    <t>Booker</t>
  </si>
  <si>
    <t>Helloprint</t>
  </si>
  <si>
    <t>Morrisons</t>
  </si>
  <si>
    <t>Brunel Engraving Co.</t>
  </si>
  <si>
    <t>Microsoft</t>
  </si>
  <si>
    <t>MS365</t>
  </si>
  <si>
    <t>Ink cartridges</t>
  </si>
  <si>
    <t>Amazon</t>
  </si>
  <si>
    <t>Blackmore Vale</t>
  </si>
  <si>
    <t>Advert Leigh Common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</si>
</sst>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5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4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theme="0" tint="-0.499984740745262"/>
      <name val="Arial"/>
      <family val="2"/>
    </font>
    <font>
      <sz val="11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8"/>
      <color rgb="FF0070C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Calibri"/>
      <family val="2"/>
      <scheme val="minor"/>
    </font>
    <font>
      <i/>
      <sz val="8"/>
      <name val="Calibri"/>
      <family val="2"/>
      <scheme val="minor"/>
    </font>
    <font>
      <sz val="1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49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3" borderId="0" xfId="0" applyFont="1" applyFill="1"/>
    <xf numFmtId="0" fontId="2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2" xfId="0" applyBorder="1"/>
    <xf numFmtId="0" fontId="8" fillId="0" borderId="0" xfId="0" applyFont="1" applyAlignment="1">
      <alignment horizontal="left" vertical="center"/>
    </xf>
    <xf numFmtId="14" fontId="15" fillId="0" borderId="3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7" fillId="0" borderId="3" xfId="0" applyFont="1" applyBorder="1"/>
    <xf numFmtId="0" fontId="17" fillId="0" borderId="3" xfId="0" applyFont="1" applyBorder="1" applyAlignment="1">
      <alignment horizontal="right"/>
    </xf>
    <xf numFmtId="3" fontId="17" fillId="0" borderId="3" xfId="0" applyNumberFormat="1" applyFont="1" applyBorder="1" applyAlignment="1">
      <alignment horizontal="right"/>
    </xf>
    <xf numFmtId="0" fontId="16" fillId="2" borderId="3" xfId="0" applyFont="1" applyFill="1" applyBorder="1"/>
    <xf numFmtId="0" fontId="17" fillId="2" borderId="3" xfId="0" applyFont="1" applyFill="1" applyBorder="1"/>
    <xf numFmtId="0" fontId="17" fillId="2" borderId="3" xfId="0" applyFont="1" applyFill="1" applyBorder="1" applyAlignment="1">
      <alignment horizontal="right"/>
    </xf>
    <xf numFmtId="0" fontId="18" fillId="0" borderId="3" xfId="0" applyFont="1" applyBorder="1"/>
    <xf numFmtId="0" fontId="19" fillId="0" borderId="3" xfId="0" applyFont="1" applyBorder="1"/>
    <xf numFmtId="0" fontId="20" fillId="0" borderId="3" xfId="0" applyFont="1" applyBorder="1"/>
    <xf numFmtId="0" fontId="19" fillId="0" borderId="3" xfId="0" applyFont="1" applyBorder="1" applyAlignment="1">
      <alignment horizontal="right"/>
    </xf>
    <xf numFmtId="0" fontId="19" fillId="2" borderId="3" xfId="0" applyFont="1" applyFill="1" applyBorder="1"/>
    <xf numFmtId="0" fontId="16" fillId="0" borderId="3" xfId="0" applyFont="1" applyBorder="1" applyAlignment="1">
      <alignment horizontal="center" wrapText="1"/>
    </xf>
    <xf numFmtId="164" fontId="0" fillId="0" borderId="0" xfId="0" applyNumberFormat="1"/>
    <xf numFmtId="44" fontId="0" fillId="0" borderId="0" xfId="1" applyFont="1"/>
    <xf numFmtId="164" fontId="1" fillId="0" borderId="1" xfId="0" applyNumberFormat="1" applyFont="1" applyBorder="1"/>
    <xf numFmtId="44" fontId="1" fillId="0" borderId="0" xfId="0" applyNumberFormat="1" applyFont="1"/>
    <xf numFmtId="164" fontId="1" fillId="0" borderId="0" xfId="0" applyNumberFormat="1" applyFont="1"/>
    <xf numFmtId="164" fontId="0" fillId="0" borderId="2" xfId="0" applyNumberFormat="1" applyBorder="1"/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164" fontId="24" fillId="0" borderId="0" xfId="0" applyNumberFormat="1" applyFont="1"/>
    <xf numFmtId="0" fontId="25" fillId="0" borderId="0" xfId="0" applyFont="1"/>
    <xf numFmtId="0" fontId="26" fillId="0" borderId="0" xfId="0" applyFont="1"/>
    <xf numFmtId="0" fontId="23" fillId="0" borderId="0" xfId="0" applyFont="1" applyAlignment="1">
      <alignment horizontal="center"/>
    </xf>
    <xf numFmtId="0" fontId="28" fillId="0" borderId="0" xfId="0" applyFont="1"/>
    <xf numFmtId="9" fontId="28" fillId="0" borderId="0" xfId="2" applyFont="1"/>
    <xf numFmtId="9" fontId="24" fillId="0" borderId="0" xfId="2" applyFont="1"/>
    <xf numFmtId="0" fontId="32" fillId="2" borderId="8" xfId="0" applyFont="1" applyFill="1" applyBorder="1" applyAlignment="1">
      <alignment horizontal="center" wrapText="1"/>
    </xf>
    <xf numFmtId="0" fontId="35" fillId="0" borderId="8" xfId="0" applyFont="1" applyBorder="1" applyAlignment="1">
      <alignment wrapText="1"/>
    </xf>
    <xf numFmtId="9" fontId="35" fillId="0" borderId="8" xfId="2" applyFont="1" applyBorder="1" applyAlignment="1">
      <alignment wrapText="1"/>
    </xf>
    <xf numFmtId="0" fontId="29" fillId="0" borderId="0" xfId="0" applyFont="1" applyAlignment="1">
      <alignment wrapText="1"/>
    </xf>
    <xf numFmtId="0" fontId="37" fillId="0" borderId="6" xfId="0" applyFont="1" applyBorder="1"/>
    <xf numFmtId="164" fontId="29" fillId="0" borderId="6" xfId="0" applyNumberFormat="1" applyFont="1" applyBorder="1"/>
    <xf numFmtId="164" fontId="23" fillId="0" borderId="6" xfId="0" applyNumberFormat="1" applyFont="1" applyBorder="1"/>
    <xf numFmtId="0" fontId="38" fillId="0" borderId="0" xfId="0" applyFont="1"/>
    <xf numFmtId="0" fontId="27" fillId="0" borderId="0" xfId="0" applyFont="1" applyAlignment="1">
      <alignment horizontal="center"/>
    </xf>
    <xf numFmtId="0" fontId="40" fillId="0" borderId="4" xfId="0" applyFont="1" applyBorder="1"/>
    <xf numFmtId="9" fontId="40" fillId="0" borderId="4" xfId="2" applyFont="1" applyBorder="1"/>
    <xf numFmtId="0" fontId="32" fillId="2" borderId="4" xfId="0" applyFont="1" applyFill="1" applyBorder="1"/>
    <xf numFmtId="0" fontId="41" fillId="0" borderId="0" xfId="0" applyFont="1"/>
    <xf numFmtId="0" fontId="34" fillId="0" borderId="9" xfId="0" applyFont="1" applyBorder="1"/>
    <xf numFmtId="9" fontId="34" fillId="0" borderId="9" xfId="2" applyFont="1" applyBorder="1"/>
    <xf numFmtId="0" fontId="32" fillId="2" borderId="9" xfId="0" applyFont="1" applyFill="1" applyBorder="1"/>
    <xf numFmtId="0" fontId="37" fillId="0" borderId="0" xfId="0" applyFont="1"/>
    <xf numFmtId="0" fontId="30" fillId="0" borderId="0" xfId="0" applyFont="1"/>
    <xf numFmtId="0" fontId="28" fillId="0" borderId="0" xfId="0" applyFont="1" applyAlignment="1">
      <alignment wrapText="1"/>
    </xf>
    <xf numFmtId="164" fontId="34" fillId="0" borderId="9" xfId="0" applyNumberFormat="1" applyFont="1" applyBorder="1" applyAlignment="1">
      <alignment wrapText="1"/>
    </xf>
    <xf numFmtId="9" fontId="34" fillId="0" borderId="9" xfId="2" applyFont="1" applyBorder="1" applyAlignment="1">
      <alignment wrapText="1"/>
    </xf>
    <xf numFmtId="164" fontId="34" fillId="0" borderId="9" xfId="0" applyNumberFormat="1" applyFont="1" applyBorder="1"/>
    <xf numFmtId="0" fontId="23" fillId="0" borderId="0" xfId="0" applyFont="1" applyAlignment="1">
      <alignment horizontal="left"/>
    </xf>
    <xf numFmtId="0" fontId="23" fillId="4" borderId="0" xfId="0" applyFont="1" applyFill="1"/>
    <xf numFmtId="0" fontId="34" fillId="5" borderId="9" xfId="0" applyFont="1" applyFill="1" applyBorder="1"/>
    <xf numFmtId="0" fontId="32" fillId="6" borderId="9" xfId="0" applyFont="1" applyFill="1" applyBorder="1"/>
    <xf numFmtId="14" fontId="28" fillId="0" borderId="0" xfId="0" applyNumberFormat="1" applyFont="1"/>
    <xf numFmtId="0" fontId="29" fillId="0" borderId="0" xfId="0" applyFont="1"/>
    <xf numFmtId="2" fontId="45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0" fontId="42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40" fillId="0" borderId="9" xfId="0" applyFont="1" applyBorder="1"/>
    <xf numFmtId="9" fontId="40" fillId="0" borderId="9" xfId="2" applyFont="1" applyBorder="1"/>
    <xf numFmtId="0" fontId="45" fillId="0" borderId="0" xfId="0" applyFont="1" applyAlignment="1">
      <alignment horizontal="center"/>
    </xf>
    <xf numFmtId="9" fontId="40" fillId="0" borderId="9" xfId="2" applyFont="1" applyBorder="1" applyAlignment="1">
      <alignment wrapText="1"/>
    </xf>
    <xf numFmtId="0" fontId="25" fillId="0" borderId="0" xfId="0" applyFont="1" applyAlignment="1">
      <alignment horizontal="center"/>
    </xf>
    <xf numFmtId="0" fontId="34" fillId="0" borderId="16" xfId="0" applyFont="1" applyBorder="1"/>
    <xf numFmtId="9" fontId="40" fillId="0" borderId="16" xfId="2" applyFont="1" applyBorder="1" applyAlignment="1">
      <alignment wrapText="1"/>
    </xf>
    <xf numFmtId="0" fontId="32" fillId="2" borderId="16" xfId="0" applyFont="1" applyFill="1" applyBorder="1"/>
    <xf numFmtId="164" fontId="34" fillId="0" borderId="16" xfId="2" applyNumberFormat="1" applyFont="1" applyBorder="1" applyAlignment="1">
      <alignment horizontal="center"/>
    </xf>
    <xf numFmtId="9" fontId="40" fillId="0" borderId="16" xfId="2" applyFont="1" applyBorder="1"/>
    <xf numFmtId="164" fontId="29" fillId="2" borderId="16" xfId="2" applyNumberFormat="1" applyFont="1" applyFill="1" applyBorder="1" applyAlignment="1">
      <alignment horizontal="center"/>
    </xf>
    <xf numFmtId="2" fontId="37" fillId="0" borderId="0" xfId="0" applyNumberFormat="1" applyFont="1" applyAlignment="1">
      <alignment horizontal="right"/>
    </xf>
    <xf numFmtId="0" fontId="39" fillId="0" borderId="0" xfId="0" applyFont="1"/>
    <xf numFmtId="2" fontId="44" fillId="0" borderId="0" xfId="0" applyNumberFormat="1" applyFont="1" applyAlignment="1">
      <alignment horizontal="right"/>
    </xf>
    <xf numFmtId="9" fontId="47" fillId="0" borderId="0" xfId="2" applyFont="1" applyAlignment="1">
      <alignment horizontal="right"/>
    </xf>
    <xf numFmtId="0" fontId="28" fillId="0" borderId="0" xfId="0" applyFont="1" applyAlignment="1">
      <alignment horizontal="right"/>
    </xf>
    <xf numFmtId="9" fontId="28" fillId="0" borderId="0" xfId="2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45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2" fontId="42" fillId="0" borderId="0" xfId="0" applyNumberFormat="1" applyFont="1" applyAlignment="1">
      <alignment horizontal="right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2" fontId="31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center"/>
    </xf>
    <xf numFmtId="4" fontId="22" fillId="0" borderId="0" xfId="0" applyNumberFormat="1" applyFont="1" applyAlignment="1">
      <alignment horizontal="right"/>
    </xf>
    <xf numFmtId="4" fontId="33" fillId="0" borderId="0" xfId="0" applyNumberFormat="1" applyFont="1" applyAlignment="1">
      <alignment horizontal="right"/>
    </xf>
    <xf numFmtId="0" fontId="48" fillId="0" borderId="0" xfId="0" applyFont="1" applyAlignment="1">
      <alignment horizontal="right"/>
    </xf>
    <xf numFmtId="0" fontId="43" fillId="0" borderId="0" xfId="0" applyFont="1"/>
    <xf numFmtId="0" fontId="49" fillId="0" borderId="0" xfId="0" applyFont="1"/>
    <xf numFmtId="0" fontId="50" fillId="0" borderId="10" xfId="0" applyFont="1" applyBorder="1"/>
    <xf numFmtId="164" fontId="30" fillId="0" borderId="11" xfId="0" applyNumberFormat="1" applyFont="1" applyBorder="1" applyAlignment="1">
      <alignment horizontal="right"/>
    </xf>
    <xf numFmtId="0" fontId="30" fillId="0" borderId="10" xfId="0" applyFont="1" applyBorder="1"/>
    <xf numFmtId="164" fontId="51" fillId="0" borderId="11" xfId="0" applyNumberFormat="1" applyFont="1" applyBorder="1" applyAlignment="1">
      <alignment horizontal="right"/>
    </xf>
    <xf numFmtId="164" fontId="30" fillId="0" borderId="11" xfId="0" applyNumberFormat="1" applyFont="1" applyBorder="1" applyAlignment="1">
      <alignment horizontal="center"/>
    </xf>
    <xf numFmtId="164" fontId="52" fillId="0" borderId="11" xfId="0" applyNumberFormat="1" applyFont="1" applyBorder="1" applyAlignment="1">
      <alignment horizontal="right"/>
    </xf>
    <xf numFmtId="164" fontId="46" fillId="0" borderId="11" xfId="0" applyNumberFormat="1" applyFont="1" applyBorder="1" applyAlignment="1">
      <alignment horizontal="right"/>
    </xf>
    <xf numFmtId="0" fontId="53" fillId="0" borderId="10" xfId="0" applyFont="1" applyBorder="1"/>
    <xf numFmtId="164" fontId="53" fillId="0" borderId="12" xfId="0" applyNumberFormat="1" applyFont="1" applyBorder="1" applyAlignment="1">
      <alignment horizontal="right"/>
    </xf>
    <xf numFmtId="14" fontId="30" fillId="0" borderId="0" xfId="0" applyNumberFormat="1" applyFont="1"/>
    <xf numFmtId="0" fontId="53" fillId="0" borderId="13" xfId="0" applyFont="1" applyBorder="1"/>
    <xf numFmtId="0" fontId="53" fillId="0" borderId="14" xfId="0" applyFont="1" applyBorder="1"/>
    <xf numFmtId="0" fontId="30" fillId="0" borderId="14" xfId="0" applyFont="1" applyBorder="1"/>
    <xf numFmtId="164" fontId="43" fillId="0" borderId="14" xfId="0" applyNumberFormat="1" applyFont="1" applyBorder="1" applyAlignment="1">
      <alignment horizontal="center"/>
    </xf>
    <xf numFmtId="164" fontId="53" fillId="0" borderId="14" xfId="0" applyNumberFormat="1" applyFont="1" applyBorder="1"/>
    <xf numFmtId="164" fontId="54" fillId="0" borderId="15" xfId="0" applyNumberFormat="1" applyFont="1" applyBorder="1" applyAlignment="1">
      <alignment horizontal="right"/>
    </xf>
    <xf numFmtId="0" fontId="50" fillId="0" borderId="0" xfId="0" applyFont="1"/>
    <xf numFmtId="164" fontId="43" fillId="0" borderId="0" xfId="0" applyNumberFormat="1" applyFont="1" applyAlignment="1">
      <alignment horizontal="center"/>
    </xf>
    <xf numFmtId="164" fontId="51" fillId="0" borderId="0" xfId="0" applyNumberFormat="1" applyFont="1"/>
    <xf numFmtId="164" fontId="46" fillId="0" borderId="0" xfId="0" applyNumberFormat="1" applyFont="1" applyAlignment="1">
      <alignment horizontal="center"/>
    </xf>
    <xf numFmtId="0" fontId="51" fillId="0" borderId="0" xfId="0" applyFont="1"/>
    <xf numFmtId="164" fontId="49" fillId="0" borderId="0" xfId="0" applyNumberFormat="1" applyFont="1" applyAlignment="1">
      <alignment horizontal="center"/>
    </xf>
    <xf numFmtId="164" fontId="30" fillId="0" borderId="0" xfId="0" applyNumberFormat="1" applyFont="1"/>
    <xf numFmtId="0" fontId="53" fillId="0" borderId="0" xfId="0" applyFont="1"/>
    <xf numFmtId="164" fontId="53" fillId="0" borderId="0" xfId="0" applyNumberFormat="1" applyFont="1"/>
    <xf numFmtId="0" fontId="0" fillId="0" borderId="7" xfId="0" applyBorder="1"/>
    <xf numFmtId="0" fontId="30" fillId="0" borderId="11" xfId="0" applyFont="1" applyBorder="1"/>
    <xf numFmtId="164" fontId="51" fillId="0" borderId="2" xfId="0" applyNumberFormat="1" applyFont="1" applyBorder="1"/>
    <xf numFmtId="164" fontId="27" fillId="0" borderId="8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2603F-5300-426A-A2D5-3666BA665ABA}">
  <sheetPr>
    <pageSetUpPr fitToPage="1"/>
  </sheetPr>
  <dimension ref="A1:F38"/>
  <sheetViews>
    <sheetView topLeftCell="A29" workbookViewId="0">
      <selection activeCell="C22" sqref="C22"/>
    </sheetView>
  </sheetViews>
  <sheetFormatPr defaultRowHeight="14.5" x14ac:dyDescent="0.35"/>
  <cols>
    <col min="1" max="1" width="69" customWidth="1"/>
    <col min="3" max="3" width="10.1796875" bestFit="1" customWidth="1"/>
    <col min="7" max="7" width="10.1796875" bestFit="1" customWidth="1"/>
  </cols>
  <sheetData>
    <row r="1" spans="1:6" ht="20.25" customHeight="1" x14ac:dyDescent="0.35">
      <c r="A1" s="146" t="s">
        <v>190</v>
      </c>
      <c r="B1" s="146"/>
      <c r="C1" s="146"/>
    </row>
    <row r="2" spans="1:6" ht="20.25" customHeight="1" x14ac:dyDescent="0.35">
      <c r="A2" s="146"/>
      <c r="B2" s="146"/>
      <c r="C2" s="146"/>
    </row>
    <row r="3" spans="1:6" ht="24" customHeight="1" x14ac:dyDescent="0.35">
      <c r="A3" s="146"/>
      <c r="B3" s="146"/>
      <c r="C3" s="146"/>
    </row>
    <row r="4" spans="1:6" ht="20" x14ac:dyDescent="0.35">
      <c r="A4" s="146" t="s">
        <v>200</v>
      </c>
      <c r="B4" s="146"/>
      <c r="C4" s="146"/>
    </row>
    <row r="5" spans="1:6" ht="17.5" x14ac:dyDescent="0.35">
      <c r="A5" s="19"/>
    </row>
    <row r="6" spans="1:6" ht="18" x14ac:dyDescent="0.35">
      <c r="A6" s="20"/>
    </row>
    <row r="7" spans="1:6" ht="15.5" x14ac:dyDescent="0.35">
      <c r="A7" s="21" t="s">
        <v>198</v>
      </c>
      <c r="C7">
        <v>9575.1</v>
      </c>
    </row>
    <row r="8" spans="1:6" ht="15.5" x14ac:dyDescent="0.35">
      <c r="A8" s="21" t="s">
        <v>201</v>
      </c>
      <c r="C8">
        <v>5116.3599999999997</v>
      </c>
    </row>
    <row r="9" spans="1:6" ht="15.5" x14ac:dyDescent="0.35">
      <c r="A9" s="21" t="s">
        <v>197</v>
      </c>
    </row>
    <row r="10" spans="1:6" ht="15.5" x14ac:dyDescent="0.35">
      <c r="A10" s="21"/>
      <c r="B10">
        <v>23970.59</v>
      </c>
      <c r="C10" s="18"/>
      <c r="F10" s="16" t="s">
        <v>191</v>
      </c>
    </row>
    <row r="11" spans="1:6" ht="15.5" x14ac:dyDescent="0.35">
      <c r="A11" s="21"/>
    </row>
    <row r="12" spans="1:6" ht="15.5" x14ac:dyDescent="0.35">
      <c r="A12" s="21" t="s">
        <v>192</v>
      </c>
      <c r="B12">
        <v>0</v>
      </c>
    </row>
    <row r="13" spans="1:6" ht="15.5" x14ac:dyDescent="0.35">
      <c r="A13" s="21"/>
    </row>
    <row r="14" spans="1:6" ht="15.5" x14ac:dyDescent="0.35">
      <c r="A14" s="21" t="s">
        <v>193</v>
      </c>
      <c r="B14" s="22">
        <v>0</v>
      </c>
    </row>
    <row r="15" spans="1:6" ht="15.5" x14ac:dyDescent="0.35">
      <c r="A15" s="21"/>
      <c r="C15">
        <f>B10-B12+B14</f>
        <v>23970.59</v>
      </c>
    </row>
    <row r="16" spans="1:6" ht="18.5" thickBot="1" x14ac:dyDescent="0.4">
      <c r="A16" s="23" t="s">
        <v>199</v>
      </c>
      <c r="B16" s="2"/>
      <c r="C16" s="3">
        <f>SUM(C7:C15)</f>
        <v>38662.050000000003</v>
      </c>
    </row>
    <row r="17" spans="1:3" ht="16" thickTop="1" x14ac:dyDescent="0.35">
      <c r="A17" s="21"/>
    </row>
    <row r="18" spans="1:3" ht="15.5" x14ac:dyDescent="0.35">
      <c r="A18" s="21"/>
    </row>
    <row r="19" spans="1:3" ht="18.5" x14ac:dyDescent="0.35">
      <c r="A19" s="21" t="s">
        <v>202</v>
      </c>
      <c r="B19">
        <v>23569.279999999999</v>
      </c>
    </row>
    <row r="20" spans="1:3" ht="15.5" x14ac:dyDescent="0.35">
      <c r="A20" s="21" t="s">
        <v>203</v>
      </c>
      <c r="B20">
        <v>9136.98</v>
      </c>
    </row>
    <row r="21" spans="1:3" ht="15.5" x14ac:dyDescent="0.35">
      <c r="A21" s="21" t="s">
        <v>204</v>
      </c>
      <c r="B21" s="22">
        <v>5106.67</v>
      </c>
    </row>
    <row r="22" spans="1:3" ht="15.5" x14ac:dyDescent="0.35">
      <c r="A22" s="21"/>
      <c r="C22">
        <f>SUM(B19:B21)</f>
        <v>37812.93</v>
      </c>
    </row>
    <row r="23" spans="1:3" ht="15.5" x14ac:dyDescent="0.35">
      <c r="A23" s="21"/>
    </row>
    <row r="24" spans="1:3" ht="18.5" x14ac:dyDescent="0.35">
      <c r="A24" s="21" t="s">
        <v>194</v>
      </c>
      <c r="C24">
        <v>19172.900000000001</v>
      </c>
    </row>
    <row r="25" spans="1:3" ht="15.5" x14ac:dyDescent="0.35">
      <c r="A25" s="21"/>
    </row>
    <row r="26" spans="1:3" ht="18.5" x14ac:dyDescent="0.35">
      <c r="A26" s="21" t="s">
        <v>242</v>
      </c>
    </row>
    <row r="27" spans="1:3" ht="15.5" x14ac:dyDescent="0.35">
      <c r="A27" s="21" t="s">
        <v>243</v>
      </c>
      <c r="B27">
        <v>19574.21</v>
      </c>
    </row>
    <row r="28" spans="1:3" ht="15.5" x14ac:dyDescent="0.35">
      <c r="A28" s="21" t="s">
        <v>244</v>
      </c>
      <c r="B28">
        <v>438.12</v>
      </c>
    </row>
    <row r="29" spans="1:3" ht="15.5" x14ac:dyDescent="0.35">
      <c r="A29" s="21" t="s">
        <v>152</v>
      </c>
      <c r="B29">
        <v>9.69</v>
      </c>
      <c r="C29">
        <f>SUM(B27:B29)</f>
        <v>20022.019999999997</v>
      </c>
    </row>
    <row r="30" spans="1:3" ht="15.5" x14ac:dyDescent="0.35">
      <c r="A30" s="21"/>
    </row>
    <row r="31" spans="1:3" ht="18.5" thickBot="1" x14ac:dyDescent="0.4">
      <c r="A31" s="23" t="s">
        <v>205</v>
      </c>
      <c r="B31" s="2"/>
      <c r="C31" s="3">
        <f>C22-C24+C29</f>
        <v>38662.049999999996</v>
      </c>
    </row>
    <row r="32" spans="1:3" ht="18.5" thickTop="1" x14ac:dyDescent="0.35">
      <c r="A32" s="17"/>
    </row>
    <row r="33" spans="1:1" ht="18" x14ac:dyDescent="0.35">
      <c r="A33" s="17"/>
    </row>
    <row r="34" spans="1:1" ht="18" x14ac:dyDescent="0.35">
      <c r="A34" s="17"/>
    </row>
    <row r="35" spans="1:1" ht="18" x14ac:dyDescent="0.35">
      <c r="A35" s="17"/>
    </row>
    <row r="36" spans="1:1" ht="18" x14ac:dyDescent="0.35">
      <c r="A36" s="17"/>
    </row>
    <row r="37" spans="1:1" ht="18" x14ac:dyDescent="0.35">
      <c r="A37" s="17" t="s">
        <v>195</v>
      </c>
    </row>
    <row r="38" spans="1:1" ht="20" x14ac:dyDescent="0.35">
      <c r="A38" s="17" t="s">
        <v>196</v>
      </c>
    </row>
  </sheetData>
  <mergeCells count="2">
    <mergeCell ref="A1:C3"/>
    <mergeCell ref="A4:C4"/>
  </mergeCell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3D1B9-E54F-4E16-8818-1C9F8A0A525D}">
  <sheetPr>
    <pageSetUpPr fitToPage="1"/>
  </sheetPr>
  <dimension ref="A1:G29"/>
  <sheetViews>
    <sheetView topLeftCell="A20" workbookViewId="0">
      <selection activeCell="C29" sqref="C29"/>
    </sheetView>
  </sheetViews>
  <sheetFormatPr defaultRowHeight="14.5" x14ac:dyDescent="0.35"/>
  <cols>
    <col min="1" max="1" width="41.26953125" bestFit="1" customWidth="1"/>
    <col min="2" max="2" width="13.7265625" bestFit="1" customWidth="1"/>
    <col min="3" max="3" width="15.26953125" bestFit="1" customWidth="1"/>
    <col min="4" max="4" width="15.81640625" bestFit="1" customWidth="1"/>
    <col min="5" max="5" width="14.453125" bestFit="1" customWidth="1"/>
    <col min="6" max="6" width="13.7265625" bestFit="1" customWidth="1"/>
    <col min="7" max="7" width="14.453125" customWidth="1"/>
    <col min="258" max="258" width="41.26953125" bestFit="1" customWidth="1"/>
    <col min="259" max="259" width="13.7265625" bestFit="1" customWidth="1"/>
    <col min="260" max="260" width="15.26953125" bestFit="1" customWidth="1"/>
    <col min="261" max="261" width="15.81640625" bestFit="1" customWidth="1"/>
    <col min="262" max="262" width="14.453125" bestFit="1" customWidth="1"/>
    <col min="514" max="514" width="41.26953125" bestFit="1" customWidth="1"/>
    <col min="515" max="515" width="13.7265625" bestFit="1" customWidth="1"/>
    <col min="516" max="516" width="15.26953125" bestFit="1" customWidth="1"/>
    <col min="517" max="517" width="15.81640625" bestFit="1" customWidth="1"/>
    <col min="518" max="518" width="14.453125" bestFit="1" customWidth="1"/>
    <col min="770" max="770" width="41.26953125" bestFit="1" customWidth="1"/>
    <col min="771" max="771" width="13.7265625" bestFit="1" customWidth="1"/>
    <col min="772" max="772" width="15.26953125" bestFit="1" customWidth="1"/>
    <col min="773" max="773" width="15.81640625" bestFit="1" customWidth="1"/>
    <col min="774" max="774" width="14.453125" bestFit="1" customWidth="1"/>
    <col min="1026" max="1026" width="41.26953125" bestFit="1" customWidth="1"/>
    <col min="1027" max="1027" width="13.7265625" bestFit="1" customWidth="1"/>
    <col min="1028" max="1028" width="15.26953125" bestFit="1" customWidth="1"/>
    <col min="1029" max="1029" width="15.81640625" bestFit="1" customWidth="1"/>
    <col min="1030" max="1030" width="14.453125" bestFit="1" customWidth="1"/>
    <col min="1282" max="1282" width="41.26953125" bestFit="1" customWidth="1"/>
    <col min="1283" max="1283" width="13.7265625" bestFit="1" customWidth="1"/>
    <col min="1284" max="1284" width="15.26953125" bestFit="1" customWidth="1"/>
    <col min="1285" max="1285" width="15.81640625" bestFit="1" customWidth="1"/>
    <col min="1286" max="1286" width="14.453125" bestFit="1" customWidth="1"/>
    <col min="1538" max="1538" width="41.26953125" bestFit="1" customWidth="1"/>
    <col min="1539" max="1539" width="13.7265625" bestFit="1" customWidth="1"/>
    <col min="1540" max="1540" width="15.26953125" bestFit="1" customWidth="1"/>
    <col min="1541" max="1541" width="15.81640625" bestFit="1" customWidth="1"/>
    <col min="1542" max="1542" width="14.453125" bestFit="1" customWidth="1"/>
    <col min="1794" max="1794" width="41.26953125" bestFit="1" customWidth="1"/>
    <col min="1795" max="1795" width="13.7265625" bestFit="1" customWidth="1"/>
    <col min="1796" max="1796" width="15.26953125" bestFit="1" customWidth="1"/>
    <col min="1797" max="1797" width="15.81640625" bestFit="1" customWidth="1"/>
    <col min="1798" max="1798" width="14.453125" bestFit="1" customWidth="1"/>
    <col min="2050" max="2050" width="41.26953125" bestFit="1" customWidth="1"/>
    <col min="2051" max="2051" width="13.7265625" bestFit="1" customWidth="1"/>
    <col min="2052" max="2052" width="15.26953125" bestFit="1" customWidth="1"/>
    <col min="2053" max="2053" width="15.81640625" bestFit="1" customWidth="1"/>
    <col min="2054" max="2054" width="14.453125" bestFit="1" customWidth="1"/>
    <col min="2306" max="2306" width="41.26953125" bestFit="1" customWidth="1"/>
    <col min="2307" max="2307" width="13.7265625" bestFit="1" customWidth="1"/>
    <col min="2308" max="2308" width="15.26953125" bestFit="1" customWidth="1"/>
    <col min="2309" max="2309" width="15.81640625" bestFit="1" customWidth="1"/>
    <col min="2310" max="2310" width="14.453125" bestFit="1" customWidth="1"/>
    <col min="2562" max="2562" width="41.26953125" bestFit="1" customWidth="1"/>
    <col min="2563" max="2563" width="13.7265625" bestFit="1" customWidth="1"/>
    <col min="2564" max="2564" width="15.26953125" bestFit="1" customWidth="1"/>
    <col min="2565" max="2565" width="15.81640625" bestFit="1" customWidth="1"/>
    <col min="2566" max="2566" width="14.453125" bestFit="1" customWidth="1"/>
    <col min="2818" max="2818" width="41.26953125" bestFit="1" customWidth="1"/>
    <col min="2819" max="2819" width="13.7265625" bestFit="1" customWidth="1"/>
    <col min="2820" max="2820" width="15.26953125" bestFit="1" customWidth="1"/>
    <col min="2821" max="2821" width="15.81640625" bestFit="1" customWidth="1"/>
    <col min="2822" max="2822" width="14.453125" bestFit="1" customWidth="1"/>
    <col min="3074" max="3074" width="41.26953125" bestFit="1" customWidth="1"/>
    <col min="3075" max="3075" width="13.7265625" bestFit="1" customWidth="1"/>
    <col min="3076" max="3076" width="15.26953125" bestFit="1" customWidth="1"/>
    <col min="3077" max="3077" width="15.81640625" bestFit="1" customWidth="1"/>
    <col min="3078" max="3078" width="14.453125" bestFit="1" customWidth="1"/>
    <col min="3330" max="3330" width="41.26953125" bestFit="1" customWidth="1"/>
    <col min="3331" max="3331" width="13.7265625" bestFit="1" customWidth="1"/>
    <col min="3332" max="3332" width="15.26953125" bestFit="1" customWidth="1"/>
    <col min="3333" max="3333" width="15.81640625" bestFit="1" customWidth="1"/>
    <col min="3334" max="3334" width="14.453125" bestFit="1" customWidth="1"/>
    <col min="3586" max="3586" width="41.26953125" bestFit="1" customWidth="1"/>
    <col min="3587" max="3587" width="13.7265625" bestFit="1" customWidth="1"/>
    <col min="3588" max="3588" width="15.26953125" bestFit="1" customWidth="1"/>
    <col min="3589" max="3589" width="15.81640625" bestFit="1" customWidth="1"/>
    <col min="3590" max="3590" width="14.453125" bestFit="1" customWidth="1"/>
    <col min="3842" max="3842" width="41.26953125" bestFit="1" customWidth="1"/>
    <col min="3843" max="3843" width="13.7265625" bestFit="1" customWidth="1"/>
    <col min="3844" max="3844" width="15.26953125" bestFit="1" customWidth="1"/>
    <col min="3845" max="3845" width="15.81640625" bestFit="1" customWidth="1"/>
    <col min="3846" max="3846" width="14.453125" bestFit="1" customWidth="1"/>
    <col min="4098" max="4098" width="41.26953125" bestFit="1" customWidth="1"/>
    <col min="4099" max="4099" width="13.7265625" bestFit="1" customWidth="1"/>
    <col min="4100" max="4100" width="15.26953125" bestFit="1" customWidth="1"/>
    <col min="4101" max="4101" width="15.81640625" bestFit="1" customWidth="1"/>
    <col min="4102" max="4102" width="14.453125" bestFit="1" customWidth="1"/>
    <col min="4354" max="4354" width="41.26953125" bestFit="1" customWidth="1"/>
    <col min="4355" max="4355" width="13.7265625" bestFit="1" customWidth="1"/>
    <col min="4356" max="4356" width="15.26953125" bestFit="1" customWidth="1"/>
    <col min="4357" max="4357" width="15.81640625" bestFit="1" customWidth="1"/>
    <col min="4358" max="4358" width="14.453125" bestFit="1" customWidth="1"/>
    <col min="4610" max="4610" width="41.26953125" bestFit="1" customWidth="1"/>
    <col min="4611" max="4611" width="13.7265625" bestFit="1" customWidth="1"/>
    <col min="4612" max="4612" width="15.26953125" bestFit="1" customWidth="1"/>
    <col min="4613" max="4613" width="15.81640625" bestFit="1" customWidth="1"/>
    <col min="4614" max="4614" width="14.453125" bestFit="1" customWidth="1"/>
    <col min="4866" max="4866" width="41.26953125" bestFit="1" customWidth="1"/>
    <col min="4867" max="4867" width="13.7265625" bestFit="1" customWidth="1"/>
    <col min="4868" max="4868" width="15.26953125" bestFit="1" customWidth="1"/>
    <col min="4869" max="4869" width="15.81640625" bestFit="1" customWidth="1"/>
    <col min="4870" max="4870" width="14.453125" bestFit="1" customWidth="1"/>
    <col min="5122" max="5122" width="41.26953125" bestFit="1" customWidth="1"/>
    <col min="5123" max="5123" width="13.7265625" bestFit="1" customWidth="1"/>
    <col min="5124" max="5124" width="15.26953125" bestFit="1" customWidth="1"/>
    <col min="5125" max="5125" width="15.81640625" bestFit="1" customWidth="1"/>
    <col min="5126" max="5126" width="14.453125" bestFit="1" customWidth="1"/>
    <col min="5378" max="5378" width="41.26953125" bestFit="1" customWidth="1"/>
    <col min="5379" max="5379" width="13.7265625" bestFit="1" customWidth="1"/>
    <col min="5380" max="5380" width="15.26953125" bestFit="1" customWidth="1"/>
    <col min="5381" max="5381" width="15.81640625" bestFit="1" customWidth="1"/>
    <col min="5382" max="5382" width="14.453125" bestFit="1" customWidth="1"/>
    <col min="5634" max="5634" width="41.26953125" bestFit="1" customWidth="1"/>
    <col min="5635" max="5635" width="13.7265625" bestFit="1" customWidth="1"/>
    <col min="5636" max="5636" width="15.26953125" bestFit="1" customWidth="1"/>
    <col min="5637" max="5637" width="15.81640625" bestFit="1" customWidth="1"/>
    <col min="5638" max="5638" width="14.453125" bestFit="1" customWidth="1"/>
    <col min="5890" max="5890" width="41.26953125" bestFit="1" customWidth="1"/>
    <col min="5891" max="5891" width="13.7265625" bestFit="1" customWidth="1"/>
    <col min="5892" max="5892" width="15.26953125" bestFit="1" customWidth="1"/>
    <col min="5893" max="5893" width="15.81640625" bestFit="1" customWidth="1"/>
    <col min="5894" max="5894" width="14.453125" bestFit="1" customWidth="1"/>
    <col min="6146" max="6146" width="41.26953125" bestFit="1" customWidth="1"/>
    <col min="6147" max="6147" width="13.7265625" bestFit="1" customWidth="1"/>
    <col min="6148" max="6148" width="15.26953125" bestFit="1" customWidth="1"/>
    <col min="6149" max="6149" width="15.81640625" bestFit="1" customWidth="1"/>
    <col min="6150" max="6150" width="14.453125" bestFit="1" customWidth="1"/>
    <col min="6402" max="6402" width="41.26953125" bestFit="1" customWidth="1"/>
    <col min="6403" max="6403" width="13.7265625" bestFit="1" customWidth="1"/>
    <col min="6404" max="6404" width="15.26953125" bestFit="1" customWidth="1"/>
    <col min="6405" max="6405" width="15.81640625" bestFit="1" customWidth="1"/>
    <col min="6406" max="6406" width="14.453125" bestFit="1" customWidth="1"/>
    <col min="6658" max="6658" width="41.26953125" bestFit="1" customWidth="1"/>
    <col min="6659" max="6659" width="13.7265625" bestFit="1" customWidth="1"/>
    <col min="6660" max="6660" width="15.26953125" bestFit="1" customWidth="1"/>
    <col min="6661" max="6661" width="15.81640625" bestFit="1" customWidth="1"/>
    <col min="6662" max="6662" width="14.453125" bestFit="1" customWidth="1"/>
    <col min="6914" max="6914" width="41.26953125" bestFit="1" customWidth="1"/>
    <col min="6915" max="6915" width="13.7265625" bestFit="1" customWidth="1"/>
    <col min="6916" max="6916" width="15.26953125" bestFit="1" customWidth="1"/>
    <col min="6917" max="6917" width="15.81640625" bestFit="1" customWidth="1"/>
    <col min="6918" max="6918" width="14.453125" bestFit="1" customWidth="1"/>
    <col min="7170" max="7170" width="41.26953125" bestFit="1" customWidth="1"/>
    <col min="7171" max="7171" width="13.7265625" bestFit="1" customWidth="1"/>
    <col min="7172" max="7172" width="15.26953125" bestFit="1" customWidth="1"/>
    <col min="7173" max="7173" width="15.81640625" bestFit="1" customWidth="1"/>
    <col min="7174" max="7174" width="14.453125" bestFit="1" customWidth="1"/>
    <col min="7426" max="7426" width="41.26953125" bestFit="1" customWidth="1"/>
    <col min="7427" max="7427" width="13.7265625" bestFit="1" customWidth="1"/>
    <col min="7428" max="7428" width="15.26953125" bestFit="1" customWidth="1"/>
    <col min="7429" max="7429" width="15.81640625" bestFit="1" customWidth="1"/>
    <col min="7430" max="7430" width="14.453125" bestFit="1" customWidth="1"/>
    <col min="7682" max="7682" width="41.26953125" bestFit="1" customWidth="1"/>
    <col min="7683" max="7683" width="13.7265625" bestFit="1" customWidth="1"/>
    <col min="7684" max="7684" width="15.26953125" bestFit="1" customWidth="1"/>
    <col min="7685" max="7685" width="15.81640625" bestFit="1" customWidth="1"/>
    <col min="7686" max="7686" width="14.453125" bestFit="1" customWidth="1"/>
    <col min="7938" max="7938" width="41.26953125" bestFit="1" customWidth="1"/>
    <col min="7939" max="7939" width="13.7265625" bestFit="1" customWidth="1"/>
    <col min="7940" max="7940" width="15.26953125" bestFit="1" customWidth="1"/>
    <col min="7941" max="7941" width="15.81640625" bestFit="1" customWidth="1"/>
    <col min="7942" max="7942" width="14.453125" bestFit="1" customWidth="1"/>
    <col min="8194" max="8194" width="41.26953125" bestFit="1" customWidth="1"/>
    <col min="8195" max="8195" width="13.7265625" bestFit="1" customWidth="1"/>
    <col min="8196" max="8196" width="15.26953125" bestFit="1" customWidth="1"/>
    <col min="8197" max="8197" width="15.81640625" bestFit="1" customWidth="1"/>
    <col min="8198" max="8198" width="14.453125" bestFit="1" customWidth="1"/>
    <col min="8450" max="8450" width="41.26953125" bestFit="1" customWidth="1"/>
    <col min="8451" max="8451" width="13.7265625" bestFit="1" customWidth="1"/>
    <col min="8452" max="8452" width="15.26953125" bestFit="1" customWidth="1"/>
    <col min="8453" max="8453" width="15.81640625" bestFit="1" customWidth="1"/>
    <col min="8454" max="8454" width="14.453125" bestFit="1" customWidth="1"/>
    <col min="8706" max="8706" width="41.26953125" bestFit="1" customWidth="1"/>
    <col min="8707" max="8707" width="13.7265625" bestFit="1" customWidth="1"/>
    <col min="8708" max="8708" width="15.26953125" bestFit="1" customWidth="1"/>
    <col min="8709" max="8709" width="15.81640625" bestFit="1" customWidth="1"/>
    <col min="8710" max="8710" width="14.453125" bestFit="1" customWidth="1"/>
    <col min="8962" max="8962" width="41.26953125" bestFit="1" customWidth="1"/>
    <col min="8963" max="8963" width="13.7265625" bestFit="1" customWidth="1"/>
    <col min="8964" max="8964" width="15.26953125" bestFit="1" customWidth="1"/>
    <col min="8965" max="8965" width="15.81640625" bestFit="1" customWidth="1"/>
    <col min="8966" max="8966" width="14.453125" bestFit="1" customWidth="1"/>
    <col min="9218" max="9218" width="41.26953125" bestFit="1" customWidth="1"/>
    <col min="9219" max="9219" width="13.7265625" bestFit="1" customWidth="1"/>
    <col min="9220" max="9220" width="15.26953125" bestFit="1" customWidth="1"/>
    <col min="9221" max="9221" width="15.81640625" bestFit="1" customWidth="1"/>
    <col min="9222" max="9222" width="14.453125" bestFit="1" customWidth="1"/>
    <col min="9474" max="9474" width="41.26953125" bestFit="1" customWidth="1"/>
    <col min="9475" max="9475" width="13.7265625" bestFit="1" customWidth="1"/>
    <col min="9476" max="9476" width="15.26953125" bestFit="1" customWidth="1"/>
    <col min="9477" max="9477" width="15.81640625" bestFit="1" customWidth="1"/>
    <col min="9478" max="9478" width="14.453125" bestFit="1" customWidth="1"/>
    <col min="9730" max="9730" width="41.26953125" bestFit="1" customWidth="1"/>
    <col min="9731" max="9731" width="13.7265625" bestFit="1" customWidth="1"/>
    <col min="9732" max="9732" width="15.26953125" bestFit="1" customWidth="1"/>
    <col min="9733" max="9733" width="15.81640625" bestFit="1" customWidth="1"/>
    <col min="9734" max="9734" width="14.453125" bestFit="1" customWidth="1"/>
    <col min="9986" max="9986" width="41.26953125" bestFit="1" customWidth="1"/>
    <col min="9987" max="9987" width="13.7265625" bestFit="1" customWidth="1"/>
    <col min="9988" max="9988" width="15.26953125" bestFit="1" customWidth="1"/>
    <col min="9989" max="9989" width="15.81640625" bestFit="1" customWidth="1"/>
    <col min="9990" max="9990" width="14.453125" bestFit="1" customWidth="1"/>
    <col min="10242" max="10242" width="41.26953125" bestFit="1" customWidth="1"/>
    <col min="10243" max="10243" width="13.7265625" bestFit="1" customWidth="1"/>
    <col min="10244" max="10244" width="15.26953125" bestFit="1" customWidth="1"/>
    <col min="10245" max="10245" width="15.81640625" bestFit="1" customWidth="1"/>
    <col min="10246" max="10246" width="14.453125" bestFit="1" customWidth="1"/>
    <col min="10498" max="10498" width="41.26953125" bestFit="1" customWidth="1"/>
    <col min="10499" max="10499" width="13.7265625" bestFit="1" customWidth="1"/>
    <col min="10500" max="10500" width="15.26953125" bestFit="1" customWidth="1"/>
    <col min="10501" max="10501" width="15.81640625" bestFit="1" customWidth="1"/>
    <col min="10502" max="10502" width="14.453125" bestFit="1" customWidth="1"/>
    <col min="10754" max="10754" width="41.26953125" bestFit="1" customWidth="1"/>
    <col min="10755" max="10755" width="13.7265625" bestFit="1" customWidth="1"/>
    <col min="10756" max="10756" width="15.26953125" bestFit="1" customWidth="1"/>
    <col min="10757" max="10757" width="15.81640625" bestFit="1" customWidth="1"/>
    <col min="10758" max="10758" width="14.453125" bestFit="1" customWidth="1"/>
    <col min="11010" max="11010" width="41.26953125" bestFit="1" customWidth="1"/>
    <col min="11011" max="11011" width="13.7265625" bestFit="1" customWidth="1"/>
    <col min="11012" max="11012" width="15.26953125" bestFit="1" customWidth="1"/>
    <col min="11013" max="11013" width="15.81640625" bestFit="1" customWidth="1"/>
    <col min="11014" max="11014" width="14.453125" bestFit="1" customWidth="1"/>
    <col min="11266" max="11266" width="41.26953125" bestFit="1" customWidth="1"/>
    <col min="11267" max="11267" width="13.7265625" bestFit="1" customWidth="1"/>
    <col min="11268" max="11268" width="15.26953125" bestFit="1" customWidth="1"/>
    <col min="11269" max="11269" width="15.81640625" bestFit="1" customWidth="1"/>
    <col min="11270" max="11270" width="14.453125" bestFit="1" customWidth="1"/>
    <col min="11522" max="11522" width="41.26953125" bestFit="1" customWidth="1"/>
    <col min="11523" max="11523" width="13.7265625" bestFit="1" customWidth="1"/>
    <col min="11524" max="11524" width="15.26953125" bestFit="1" customWidth="1"/>
    <col min="11525" max="11525" width="15.81640625" bestFit="1" customWidth="1"/>
    <col min="11526" max="11526" width="14.453125" bestFit="1" customWidth="1"/>
    <col min="11778" max="11778" width="41.26953125" bestFit="1" customWidth="1"/>
    <col min="11779" max="11779" width="13.7265625" bestFit="1" customWidth="1"/>
    <col min="11780" max="11780" width="15.26953125" bestFit="1" customWidth="1"/>
    <col min="11781" max="11781" width="15.81640625" bestFit="1" customWidth="1"/>
    <col min="11782" max="11782" width="14.453125" bestFit="1" customWidth="1"/>
    <col min="12034" max="12034" width="41.26953125" bestFit="1" customWidth="1"/>
    <col min="12035" max="12035" width="13.7265625" bestFit="1" customWidth="1"/>
    <col min="12036" max="12036" width="15.26953125" bestFit="1" customWidth="1"/>
    <col min="12037" max="12037" width="15.81640625" bestFit="1" customWidth="1"/>
    <col min="12038" max="12038" width="14.453125" bestFit="1" customWidth="1"/>
    <col min="12290" max="12290" width="41.26953125" bestFit="1" customWidth="1"/>
    <col min="12291" max="12291" width="13.7265625" bestFit="1" customWidth="1"/>
    <col min="12292" max="12292" width="15.26953125" bestFit="1" customWidth="1"/>
    <col min="12293" max="12293" width="15.81640625" bestFit="1" customWidth="1"/>
    <col min="12294" max="12294" width="14.453125" bestFit="1" customWidth="1"/>
    <col min="12546" max="12546" width="41.26953125" bestFit="1" customWidth="1"/>
    <col min="12547" max="12547" width="13.7265625" bestFit="1" customWidth="1"/>
    <col min="12548" max="12548" width="15.26953125" bestFit="1" customWidth="1"/>
    <col min="12549" max="12549" width="15.81640625" bestFit="1" customWidth="1"/>
    <col min="12550" max="12550" width="14.453125" bestFit="1" customWidth="1"/>
    <col min="12802" max="12802" width="41.26953125" bestFit="1" customWidth="1"/>
    <col min="12803" max="12803" width="13.7265625" bestFit="1" customWidth="1"/>
    <col min="12804" max="12804" width="15.26953125" bestFit="1" customWidth="1"/>
    <col min="12805" max="12805" width="15.81640625" bestFit="1" customWidth="1"/>
    <col min="12806" max="12806" width="14.453125" bestFit="1" customWidth="1"/>
    <col min="13058" max="13058" width="41.26953125" bestFit="1" customWidth="1"/>
    <col min="13059" max="13059" width="13.7265625" bestFit="1" customWidth="1"/>
    <col min="13060" max="13060" width="15.26953125" bestFit="1" customWidth="1"/>
    <col min="13061" max="13061" width="15.81640625" bestFit="1" customWidth="1"/>
    <col min="13062" max="13062" width="14.453125" bestFit="1" customWidth="1"/>
    <col min="13314" max="13314" width="41.26953125" bestFit="1" customWidth="1"/>
    <col min="13315" max="13315" width="13.7265625" bestFit="1" customWidth="1"/>
    <col min="13316" max="13316" width="15.26953125" bestFit="1" customWidth="1"/>
    <col min="13317" max="13317" width="15.81640625" bestFit="1" customWidth="1"/>
    <col min="13318" max="13318" width="14.453125" bestFit="1" customWidth="1"/>
    <col min="13570" max="13570" width="41.26953125" bestFit="1" customWidth="1"/>
    <col min="13571" max="13571" width="13.7265625" bestFit="1" customWidth="1"/>
    <col min="13572" max="13572" width="15.26953125" bestFit="1" customWidth="1"/>
    <col min="13573" max="13573" width="15.81640625" bestFit="1" customWidth="1"/>
    <col min="13574" max="13574" width="14.453125" bestFit="1" customWidth="1"/>
    <col min="13826" max="13826" width="41.26953125" bestFit="1" customWidth="1"/>
    <col min="13827" max="13827" width="13.7265625" bestFit="1" customWidth="1"/>
    <col min="13828" max="13828" width="15.26953125" bestFit="1" customWidth="1"/>
    <col min="13829" max="13829" width="15.81640625" bestFit="1" customWidth="1"/>
    <col min="13830" max="13830" width="14.453125" bestFit="1" customWidth="1"/>
    <col min="14082" max="14082" width="41.26953125" bestFit="1" customWidth="1"/>
    <col min="14083" max="14083" width="13.7265625" bestFit="1" customWidth="1"/>
    <col min="14084" max="14084" width="15.26953125" bestFit="1" customWidth="1"/>
    <col min="14085" max="14085" width="15.81640625" bestFit="1" customWidth="1"/>
    <col min="14086" max="14086" width="14.453125" bestFit="1" customWidth="1"/>
    <col min="14338" max="14338" width="41.26953125" bestFit="1" customWidth="1"/>
    <col min="14339" max="14339" width="13.7265625" bestFit="1" customWidth="1"/>
    <col min="14340" max="14340" width="15.26953125" bestFit="1" customWidth="1"/>
    <col min="14341" max="14341" width="15.81640625" bestFit="1" customWidth="1"/>
    <col min="14342" max="14342" width="14.453125" bestFit="1" customWidth="1"/>
    <col min="14594" max="14594" width="41.26953125" bestFit="1" customWidth="1"/>
    <col min="14595" max="14595" width="13.7265625" bestFit="1" customWidth="1"/>
    <col min="14596" max="14596" width="15.26953125" bestFit="1" customWidth="1"/>
    <col min="14597" max="14597" width="15.81640625" bestFit="1" customWidth="1"/>
    <col min="14598" max="14598" width="14.453125" bestFit="1" customWidth="1"/>
    <col min="14850" max="14850" width="41.26953125" bestFit="1" customWidth="1"/>
    <col min="14851" max="14851" width="13.7265625" bestFit="1" customWidth="1"/>
    <col min="14852" max="14852" width="15.26953125" bestFit="1" customWidth="1"/>
    <col min="14853" max="14853" width="15.81640625" bestFit="1" customWidth="1"/>
    <col min="14854" max="14854" width="14.453125" bestFit="1" customWidth="1"/>
    <col min="15106" max="15106" width="41.26953125" bestFit="1" customWidth="1"/>
    <col min="15107" max="15107" width="13.7265625" bestFit="1" customWidth="1"/>
    <col min="15108" max="15108" width="15.26953125" bestFit="1" customWidth="1"/>
    <col min="15109" max="15109" width="15.81640625" bestFit="1" customWidth="1"/>
    <col min="15110" max="15110" width="14.453125" bestFit="1" customWidth="1"/>
    <col min="15362" max="15362" width="41.26953125" bestFit="1" customWidth="1"/>
    <col min="15363" max="15363" width="13.7265625" bestFit="1" customWidth="1"/>
    <col min="15364" max="15364" width="15.26953125" bestFit="1" customWidth="1"/>
    <col min="15365" max="15365" width="15.81640625" bestFit="1" customWidth="1"/>
    <col min="15366" max="15366" width="14.453125" bestFit="1" customWidth="1"/>
    <col min="15618" max="15618" width="41.26953125" bestFit="1" customWidth="1"/>
    <col min="15619" max="15619" width="13.7265625" bestFit="1" customWidth="1"/>
    <col min="15620" max="15620" width="15.26953125" bestFit="1" customWidth="1"/>
    <col min="15621" max="15621" width="15.81640625" bestFit="1" customWidth="1"/>
    <col min="15622" max="15622" width="14.453125" bestFit="1" customWidth="1"/>
    <col min="15874" max="15874" width="41.26953125" bestFit="1" customWidth="1"/>
    <col min="15875" max="15875" width="13.7265625" bestFit="1" customWidth="1"/>
    <col min="15876" max="15876" width="15.26953125" bestFit="1" customWidth="1"/>
    <col min="15877" max="15877" width="15.81640625" bestFit="1" customWidth="1"/>
    <col min="15878" max="15878" width="14.453125" bestFit="1" customWidth="1"/>
    <col min="16130" max="16130" width="41.26953125" bestFit="1" customWidth="1"/>
    <col min="16131" max="16131" width="13.7265625" bestFit="1" customWidth="1"/>
    <col min="16132" max="16132" width="15.26953125" bestFit="1" customWidth="1"/>
    <col min="16133" max="16133" width="15.81640625" bestFit="1" customWidth="1"/>
    <col min="16134" max="16134" width="14.453125" bestFit="1" customWidth="1"/>
  </cols>
  <sheetData>
    <row r="1" spans="1:7" ht="22" x14ac:dyDescent="0.35">
      <c r="A1" s="24">
        <v>44511</v>
      </c>
      <c r="B1" s="25" t="s">
        <v>206</v>
      </c>
      <c r="C1" s="25" t="s">
        <v>207</v>
      </c>
      <c r="D1" s="25" t="s">
        <v>208</v>
      </c>
      <c r="E1" s="29" t="s">
        <v>209</v>
      </c>
      <c r="F1" s="37" t="s">
        <v>236</v>
      </c>
      <c r="G1" s="25" t="s">
        <v>232</v>
      </c>
    </row>
    <row r="2" spans="1:7" ht="17.5" x14ac:dyDescent="0.35">
      <c r="A2" s="26" t="s">
        <v>210</v>
      </c>
      <c r="B2" s="26">
        <v>350</v>
      </c>
      <c r="C2" s="26">
        <v>300</v>
      </c>
      <c r="D2" s="26">
        <v>400</v>
      </c>
      <c r="E2" s="30">
        <v>400</v>
      </c>
      <c r="F2" s="26">
        <v>350</v>
      </c>
      <c r="G2" s="32">
        <f>'Ac 00956598 Current'!AE75</f>
        <v>349.36</v>
      </c>
    </row>
    <row r="3" spans="1:7" ht="17.5" x14ac:dyDescent="0.35">
      <c r="A3" s="26" t="s">
        <v>211</v>
      </c>
      <c r="B3" s="26">
        <v>96</v>
      </c>
      <c r="C3" s="26">
        <v>100</v>
      </c>
      <c r="D3" s="26">
        <v>100</v>
      </c>
      <c r="E3" s="30">
        <v>100</v>
      </c>
      <c r="F3" s="26">
        <v>98</v>
      </c>
      <c r="G3" s="32">
        <f>'Ac 00956598 Current'!Q49</f>
        <v>97.43</v>
      </c>
    </row>
    <row r="4" spans="1:7" ht="17.5" x14ac:dyDescent="0.35">
      <c r="A4" s="26" t="s">
        <v>212</v>
      </c>
      <c r="B4" s="26">
        <v>40</v>
      </c>
      <c r="C4" s="26">
        <v>40</v>
      </c>
      <c r="D4" s="26">
        <v>40</v>
      </c>
      <c r="E4" s="30">
        <v>40</v>
      </c>
      <c r="F4" s="26" t="s">
        <v>219</v>
      </c>
      <c r="G4" s="32">
        <v>0</v>
      </c>
    </row>
    <row r="5" spans="1:7" ht="17.5" x14ac:dyDescent="0.35">
      <c r="A5" s="26" t="s">
        <v>213</v>
      </c>
      <c r="B5" s="26">
        <v>3031</v>
      </c>
      <c r="C5" s="26">
        <v>2800</v>
      </c>
      <c r="D5" s="26">
        <v>3200</v>
      </c>
      <c r="E5" s="30">
        <v>3200</v>
      </c>
      <c r="F5" s="26">
        <v>3085</v>
      </c>
      <c r="G5" s="32" t="e">
        <f>'Ac 00956598 Current'!#REF!</f>
        <v>#REF!</v>
      </c>
    </row>
    <row r="6" spans="1:7" ht="17.5" x14ac:dyDescent="0.35">
      <c r="A6" s="26" t="s">
        <v>214</v>
      </c>
      <c r="B6" s="27">
        <v>360</v>
      </c>
      <c r="C6" s="27">
        <v>230</v>
      </c>
      <c r="D6" s="26">
        <v>360</v>
      </c>
      <c r="E6" s="30">
        <v>360</v>
      </c>
      <c r="F6" s="27">
        <v>240</v>
      </c>
      <c r="G6" s="32"/>
    </row>
    <row r="7" spans="1:7" ht="17.5" x14ac:dyDescent="0.35">
      <c r="A7" s="26" t="s">
        <v>215</v>
      </c>
      <c r="B7" s="27">
        <v>72</v>
      </c>
      <c r="C7" s="27">
        <v>60</v>
      </c>
      <c r="D7" s="26">
        <v>80</v>
      </c>
      <c r="E7" s="30">
        <v>80</v>
      </c>
      <c r="F7" s="27">
        <v>84</v>
      </c>
      <c r="G7" s="32">
        <f>'Ac 00956598 Current'!P75</f>
        <v>70</v>
      </c>
    </row>
    <row r="8" spans="1:7" ht="17.5" x14ac:dyDescent="0.35">
      <c r="A8" s="26" t="s">
        <v>216</v>
      </c>
      <c r="B8" s="27">
        <v>370</v>
      </c>
      <c r="C8" s="27">
        <v>400</v>
      </c>
      <c r="D8" s="26">
        <v>400</v>
      </c>
      <c r="E8" s="30">
        <v>400</v>
      </c>
      <c r="F8" s="27">
        <v>570</v>
      </c>
      <c r="G8" s="32"/>
    </row>
    <row r="9" spans="1:7" ht="17.5" x14ac:dyDescent="0.35">
      <c r="A9" s="26" t="s">
        <v>217</v>
      </c>
      <c r="B9" s="27">
        <v>150</v>
      </c>
      <c r="C9" s="27">
        <v>66</v>
      </c>
      <c r="D9" s="27">
        <v>250</v>
      </c>
      <c r="E9" s="31">
        <v>250</v>
      </c>
      <c r="F9" s="27">
        <v>193</v>
      </c>
      <c r="G9" s="32"/>
    </row>
    <row r="10" spans="1:7" ht="17.5" x14ac:dyDescent="0.35">
      <c r="A10" s="26" t="s">
        <v>218</v>
      </c>
      <c r="B10" s="27" t="s">
        <v>219</v>
      </c>
      <c r="C10" s="27" t="s">
        <v>219</v>
      </c>
      <c r="D10" s="27" t="s">
        <v>219</v>
      </c>
      <c r="E10" s="31" t="s">
        <v>219</v>
      </c>
      <c r="F10" s="27" t="s">
        <v>219</v>
      </c>
      <c r="G10" s="32">
        <v>0</v>
      </c>
    </row>
    <row r="11" spans="1:7" ht="17.5" x14ac:dyDescent="0.35">
      <c r="A11" s="26" t="s">
        <v>220</v>
      </c>
      <c r="B11" s="27" t="s">
        <v>219</v>
      </c>
      <c r="C11" s="27">
        <v>100</v>
      </c>
      <c r="D11" s="27">
        <v>100</v>
      </c>
      <c r="E11" s="31">
        <v>100</v>
      </c>
      <c r="F11" s="27" t="s">
        <v>219</v>
      </c>
      <c r="G11" s="32">
        <v>0</v>
      </c>
    </row>
    <row r="12" spans="1:7" ht="17.5" x14ac:dyDescent="0.35">
      <c r="A12" s="26" t="s">
        <v>221</v>
      </c>
      <c r="B12" s="26">
        <v>132</v>
      </c>
      <c r="C12" s="26">
        <v>120</v>
      </c>
      <c r="D12" s="26">
        <v>140</v>
      </c>
      <c r="E12" s="30">
        <v>140</v>
      </c>
      <c r="F12" s="26">
        <v>132</v>
      </c>
      <c r="G12" s="32">
        <f>'Ac 00956598 Current'!W75</f>
        <v>110</v>
      </c>
    </row>
    <row r="13" spans="1:7" ht="17.5" x14ac:dyDescent="0.35">
      <c r="A13" s="26" t="s">
        <v>222</v>
      </c>
      <c r="B13" s="27">
        <v>60</v>
      </c>
      <c r="C13" s="26">
        <v>120</v>
      </c>
      <c r="D13" s="26">
        <v>60</v>
      </c>
      <c r="E13" s="30">
        <v>60</v>
      </c>
      <c r="F13" s="27">
        <v>60</v>
      </c>
      <c r="G13" s="32"/>
    </row>
    <row r="14" spans="1:7" ht="17.5" x14ac:dyDescent="0.35">
      <c r="A14" s="26" t="s">
        <v>223</v>
      </c>
      <c r="B14" s="27" t="s">
        <v>219</v>
      </c>
      <c r="C14" s="27">
        <v>200</v>
      </c>
      <c r="D14" s="27">
        <v>100</v>
      </c>
      <c r="E14" s="31">
        <v>100</v>
      </c>
      <c r="F14" s="27" t="s">
        <v>219</v>
      </c>
      <c r="G14" s="32">
        <v>0</v>
      </c>
    </row>
    <row r="15" spans="1:7" ht="17.5" x14ac:dyDescent="0.35">
      <c r="A15" s="26" t="s">
        <v>224</v>
      </c>
      <c r="B15" s="27" t="s">
        <v>219</v>
      </c>
      <c r="C15" s="27">
        <v>1000</v>
      </c>
      <c r="D15" s="27">
        <v>1000</v>
      </c>
      <c r="E15" s="31">
        <v>1000</v>
      </c>
      <c r="F15" s="27" t="s">
        <v>219</v>
      </c>
      <c r="G15" s="32">
        <v>0</v>
      </c>
    </row>
    <row r="16" spans="1:7" ht="17.5" x14ac:dyDescent="0.35">
      <c r="A16" s="26" t="s">
        <v>225</v>
      </c>
      <c r="B16" s="26">
        <v>500</v>
      </c>
      <c r="C16" s="26">
        <v>500</v>
      </c>
      <c r="D16" s="26">
        <v>500</v>
      </c>
      <c r="E16" s="31">
        <v>500</v>
      </c>
      <c r="F16" s="26">
        <v>500</v>
      </c>
      <c r="G16" s="32"/>
    </row>
    <row r="17" spans="1:7" ht="17.5" x14ac:dyDescent="0.35">
      <c r="A17" s="26" t="s">
        <v>226</v>
      </c>
      <c r="B17" s="26">
        <v>300</v>
      </c>
      <c r="C17" s="26">
        <v>300</v>
      </c>
      <c r="D17" s="26">
        <v>500</v>
      </c>
      <c r="E17" s="31">
        <v>500</v>
      </c>
      <c r="F17" s="26">
        <v>500</v>
      </c>
      <c r="G17" s="32"/>
    </row>
    <row r="18" spans="1:7" ht="17.5" x14ac:dyDescent="0.35">
      <c r="A18" s="26" t="s">
        <v>227</v>
      </c>
      <c r="B18" s="26">
        <v>25</v>
      </c>
      <c r="C18" s="26">
        <v>25</v>
      </c>
      <c r="D18" s="26">
        <v>25</v>
      </c>
      <c r="E18" s="30">
        <v>25</v>
      </c>
      <c r="F18" s="26">
        <v>25</v>
      </c>
      <c r="G18" s="32"/>
    </row>
    <row r="19" spans="1:7" ht="17.5" x14ac:dyDescent="0.35">
      <c r="A19" s="26" t="s">
        <v>228</v>
      </c>
      <c r="B19" s="27">
        <v>60</v>
      </c>
      <c r="C19" s="27">
        <v>60</v>
      </c>
      <c r="D19" s="27">
        <v>40</v>
      </c>
      <c r="E19" s="30">
        <v>40</v>
      </c>
      <c r="F19" s="27">
        <v>40</v>
      </c>
      <c r="G19" s="32"/>
    </row>
    <row r="20" spans="1:7" ht="17.5" x14ac:dyDescent="0.35">
      <c r="A20" s="26" t="s">
        <v>229</v>
      </c>
      <c r="B20" s="27">
        <v>1400</v>
      </c>
      <c r="C20" s="27">
        <v>2000</v>
      </c>
      <c r="D20" s="27">
        <v>1000</v>
      </c>
      <c r="E20" s="30">
        <v>1000</v>
      </c>
      <c r="F20" s="27">
        <v>777</v>
      </c>
      <c r="G20" s="32">
        <f>'Ac 00956598 Current'!X75</f>
        <v>710</v>
      </c>
    </row>
    <row r="21" spans="1:7" ht="17.5" x14ac:dyDescent="0.35">
      <c r="A21" s="26" t="s">
        <v>230</v>
      </c>
      <c r="B21" s="27">
        <v>7100</v>
      </c>
      <c r="C21" s="27">
        <v>4000</v>
      </c>
      <c r="D21" s="27">
        <v>6000</v>
      </c>
      <c r="E21" s="30">
        <v>6000</v>
      </c>
      <c r="F21" s="27">
        <v>7500</v>
      </c>
      <c r="G21" s="32"/>
    </row>
    <row r="22" spans="1:7" ht="17.5" x14ac:dyDescent="0.35">
      <c r="A22" s="26" t="s">
        <v>231</v>
      </c>
      <c r="B22" s="27">
        <v>385</v>
      </c>
      <c r="C22" s="27">
        <v>1000</v>
      </c>
      <c r="D22" s="27">
        <v>500</v>
      </c>
      <c r="E22" s="31">
        <v>500</v>
      </c>
      <c r="F22" s="27">
        <v>468</v>
      </c>
      <c r="G22" s="32"/>
    </row>
    <row r="23" spans="1:7" ht="17.5" x14ac:dyDescent="0.35">
      <c r="A23" s="26" t="s">
        <v>234</v>
      </c>
      <c r="B23" s="28">
        <f t="shared" ref="B23:G23" si="0">SUM(B2:B22)</f>
        <v>14431</v>
      </c>
      <c r="C23" s="26">
        <f t="shared" si="0"/>
        <v>13421</v>
      </c>
      <c r="D23" s="27">
        <f t="shared" si="0"/>
        <v>14795</v>
      </c>
      <c r="E23" s="31">
        <f t="shared" si="0"/>
        <v>14795</v>
      </c>
      <c r="F23" s="28">
        <f t="shared" si="0"/>
        <v>14622</v>
      </c>
      <c r="G23" s="32" t="e">
        <f t="shared" si="0"/>
        <v>#REF!</v>
      </c>
    </row>
    <row r="24" spans="1:7" ht="17.5" x14ac:dyDescent="0.35">
      <c r="A24" s="33" t="s">
        <v>235</v>
      </c>
      <c r="B24" s="34"/>
      <c r="C24" s="34"/>
      <c r="D24" s="35">
        <v>14795</v>
      </c>
      <c r="E24" s="36">
        <v>14795</v>
      </c>
      <c r="G24" s="33"/>
    </row>
    <row r="27" spans="1:7" x14ac:dyDescent="0.35">
      <c r="A27" t="s">
        <v>261</v>
      </c>
    </row>
    <row r="29" spans="1:7" x14ac:dyDescent="0.35">
      <c r="A29" t="s">
        <v>262</v>
      </c>
    </row>
  </sheetData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2A4D4-1508-4A0F-8A6E-28DF01726453}">
  <sheetPr>
    <pageSetUpPr fitToPage="1"/>
  </sheetPr>
  <dimension ref="A2:L88"/>
  <sheetViews>
    <sheetView topLeftCell="B1" workbookViewId="0">
      <selection activeCell="F3" sqref="F3:K18"/>
    </sheetView>
  </sheetViews>
  <sheetFormatPr defaultRowHeight="14.5" x14ac:dyDescent="0.35"/>
  <cols>
    <col min="1" max="1" width="27.453125" customWidth="1"/>
    <col min="2" max="2" width="11.54296875" style="52" customWidth="1"/>
    <col min="3" max="3" width="11.54296875" style="53" customWidth="1"/>
    <col min="4" max="4" width="15.26953125" customWidth="1"/>
    <col min="5" max="5" width="12.26953125" customWidth="1"/>
    <col min="7" max="7" width="33.81640625" customWidth="1"/>
    <col min="9" max="9" width="11.54296875" bestFit="1" customWidth="1"/>
    <col min="10" max="10" width="13.7265625" bestFit="1" customWidth="1"/>
    <col min="11" max="11" width="14.81640625" customWidth="1"/>
    <col min="12" max="12" width="11.1796875" style="52" customWidth="1"/>
    <col min="13" max="13" width="13.1796875" customWidth="1"/>
  </cols>
  <sheetData>
    <row r="2" spans="1:12" ht="15" thickBot="1" x14ac:dyDescent="0.4"/>
    <row r="3" spans="1:12" ht="44" thickBot="1" x14ac:dyDescent="0.4">
      <c r="A3" s="46"/>
      <c r="B3" s="56" t="s">
        <v>264</v>
      </c>
      <c r="C3" s="57" t="s">
        <v>263</v>
      </c>
      <c r="D3" s="55" t="s">
        <v>265</v>
      </c>
      <c r="E3" s="58"/>
      <c r="F3" s="147" t="s">
        <v>317</v>
      </c>
      <c r="G3" s="148"/>
      <c r="H3" s="59"/>
      <c r="I3" s="60"/>
      <c r="J3" s="61"/>
      <c r="K3" s="142"/>
    </row>
    <row r="4" spans="1:12" ht="15.5" x14ac:dyDescent="0.35">
      <c r="A4" s="47"/>
      <c r="B4" s="64"/>
      <c r="C4" s="65"/>
      <c r="D4" s="66"/>
      <c r="F4" s="119" t="s">
        <v>316</v>
      </c>
      <c r="G4" s="72"/>
      <c r="H4" s="72"/>
      <c r="I4" s="72"/>
      <c r="J4" s="72"/>
      <c r="K4" s="122">
        <v>10000</v>
      </c>
      <c r="L4" s="115"/>
    </row>
    <row r="5" spans="1:12" ht="15.5" x14ac:dyDescent="0.35">
      <c r="A5" s="46"/>
      <c r="B5" s="68"/>
      <c r="C5" s="69"/>
      <c r="D5" s="70"/>
      <c r="F5" s="119"/>
      <c r="G5" s="72"/>
      <c r="H5" s="72"/>
      <c r="I5" s="72"/>
      <c r="J5" s="72"/>
      <c r="K5" s="143"/>
      <c r="L5" s="116"/>
    </row>
    <row r="6" spans="1:12" ht="15.5" x14ac:dyDescent="0.35">
      <c r="A6" s="71" t="s">
        <v>267</v>
      </c>
      <c r="B6" s="68"/>
      <c r="C6" s="69"/>
      <c r="D6" s="70"/>
      <c r="F6" s="117" t="s">
        <v>266</v>
      </c>
      <c r="G6" s="133"/>
      <c r="H6" s="72"/>
      <c r="I6" s="134"/>
      <c r="J6" s="135"/>
      <c r="K6" s="118"/>
      <c r="L6" s="116"/>
    </row>
    <row r="7" spans="1:12" ht="15.5" x14ac:dyDescent="0.35">
      <c r="A7" s="71"/>
      <c r="B7" s="68"/>
      <c r="C7" s="69"/>
      <c r="D7" s="70"/>
      <c r="F7" s="119" t="s">
        <v>319</v>
      </c>
      <c r="G7" s="72"/>
      <c r="H7" s="72"/>
      <c r="I7" s="136"/>
      <c r="J7" s="135">
        <v>10000</v>
      </c>
      <c r="K7" s="120"/>
      <c r="L7" s="116"/>
    </row>
    <row r="8" spans="1:12" ht="15.5" x14ac:dyDescent="0.35">
      <c r="A8" s="46" t="s">
        <v>268</v>
      </c>
      <c r="B8" s="74"/>
      <c r="C8" s="75"/>
      <c r="D8" s="70"/>
      <c r="F8" s="119" t="s">
        <v>318</v>
      </c>
      <c r="G8" s="72"/>
      <c r="H8" s="137"/>
      <c r="I8" s="138"/>
      <c r="J8" s="144">
        <v>4238.8</v>
      </c>
      <c r="K8" s="121"/>
      <c r="L8" s="116"/>
    </row>
    <row r="9" spans="1:12" ht="15.5" x14ac:dyDescent="0.35">
      <c r="A9" s="46" t="s">
        <v>269</v>
      </c>
      <c r="B9" s="76"/>
      <c r="C9" s="69"/>
      <c r="D9" s="70"/>
      <c r="F9" s="119" t="s">
        <v>320</v>
      </c>
      <c r="G9" s="72"/>
      <c r="H9" s="72"/>
      <c r="I9" s="134"/>
      <c r="J9" s="135"/>
      <c r="K9" s="122">
        <f>SUM(J7:J8)</f>
        <v>14238.8</v>
      </c>
      <c r="L9" s="116"/>
    </row>
    <row r="10" spans="1:12" ht="15.5" x14ac:dyDescent="0.35">
      <c r="A10" s="46" t="s">
        <v>270</v>
      </c>
      <c r="B10" s="74"/>
      <c r="C10" s="75"/>
      <c r="D10" s="70"/>
      <c r="F10" s="119" t="s">
        <v>276</v>
      </c>
      <c r="G10" s="72"/>
      <c r="H10" s="72"/>
      <c r="I10" s="134"/>
      <c r="J10" s="139"/>
      <c r="K10" s="123">
        <f>K11-K4-K9</f>
        <v>25753.37</v>
      </c>
      <c r="L10" s="116"/>
    </row>
    <row r="11" spans="1:12" ht="16" thickBot="1" x14ac:dyDescent="0.4">
      <c r="A11" s="46" t="s">
        <v>271</v>
      </c>
      <c r="B11" s="76"/>
      <c r="C11" s="69"/>
      <c r="D11" s="70"/>
      <c r="F11" s="124" t="s">
        <v>5</v>
      </c>
      <c r="G11" s="140"/>
      <c r="H11" s="72"/>
      <c r="I11" s="134"/>
      <c r="J11" s="141"/>
      <c r="K11" s="125">
        <f>K18</f>
        <v>49992.17</v>
      </c>
      <c r="L11" s="116"/>
    </row>
    <row r="12" spans="1:12" ht="16" thickTop="1" x14ac:dyDescent="0.35">
      <c r="A12" s="46" t="s">
        <v>272</v>
      </c>
      <c r="B12" s="76"/>
      <c r="C12" s="75"/>
      <c r="D12" s="70"/>
      <c r="F12" s="119"/>
      <c r="G12" s="72"/>
      <c r="H12" s="72"/>
      <c r="I12" s="136"/>
      <c r="J12" s="135"/>
      <c r="K12" s="121"/>
      <c r="L12" s="116"/>
    </row>
    <row r="13" spans="1:12" ht="15.5" x14ac:dyDescent="0.35">
      <c r="A13" s="46" t="s">
        <v>273</v>
      </c>
      <c r="B13" s="76"/>
      <c r="C13" s="69"/>
      <c r="D13" s="70"/>
      <c r="F13" s="119"/>
      <c r="G13" s="72"/>
      <c r="H13" s="72"/>
      <c r="I13" s="136"/>
      <c r="J13" s="135"/>
      <c r="K13" s="121"/>
      <c r="L13" s="116"/>
    </row>
    <row r="14" spans="1:12" ht="15.75" customHeight="1" x14ac:dyDescent="0.35">
      <c r="A14" s="78" t="s">
        <v>274</v>
      </c>
      <c r="B14" s="79"/>
      <c r="C14" s="79"/>
      <c r="D14" s="80"/>
      <c r="F14" s="119" t="s">
        <v>280</v>
      </c>
      <c r="G14" s="72"/>
      <c r="H14" s="72"/>
      <c r="I14" s="134"/>
      <c r="J14" s="139"/>
      <c r="K14" s="122">
        <v>10000</v>
      </c>
      <c r="L14" s="72"/>
    </row>
    <row r="15" spans="1:12" ht="15.5" x14ac:dyDescent="0.35">
      <c r="A15" s="46" t="s">
        <v>275</v>
      </c>
      <c r="B15" s="74"/>
      <c r="C15" s="69"/>
      <c r="D15" s="70"/>
      <c r="F15" s="119" t="s">
        <v>314</v>
      </c>
      <c r="G15" s="72"/>
      <c r="H15" s="72"/>
      <c r="I15" s="134"/>
      <c r="J15" s="139"/>
      <c r="K15" s="122">
        <v>0</v>
      </c>
      <c r="L15" s="72"/>
    </row>
    <row r="16" spans="1:12" ht="15.5" x14ac:dyDescent="0.35">
      <c r="A16" s="46" t="s">
        <v>277</v>
      </c>
      <c r="B16" s="76"/>
      <c r="C16" s="75"/>
      <c r="D16" s="70"/>
      <c r="F16" s="119" t="s">
        <v>315</v>
      </c>
      <c r="G16" s="72"/>
      <c r="H16" s="72"/>
      <c r="I16" s="134"/>
      <c r="J16" s="139"/>
      <c r="K16" s="122">
        <f>'Ac 00956598 Current'!N75</f>
        <v>1330.12</v>
      </c>
      <c r="L16" s="72"/>
    </row>
    <row r="17" spans="1:12" ht="15.5" x14ac:dyDescent="0.35">
      <c r="A17" s="46" t="s">
        <v>278</v>
      </c>
      <c r="B17" s="76"/>
      <c r="C17" s="69"/>
      <c r="D17" s="70"/>
      <c r="F17" s="119" t="s">
        <v>313</v>
      </c>
      <c r="G17" s="72"/>
      <c r="H17" s="72"/>
      <c r="I17" s="134"/>
      <c r="J17" s="139"/>
      <c r="K17" s="122">
        <f>'Bank Reconciliation'!C31</f>
        <v>38662.049999999996</v>
      </c>
      <c r="L17" s="126"/>
    </row>
    <row r="18" spans="1:12" ht="15.75" customHeight="1" thickBot="1" x14ac:dyDescent="0.4">
      <c r="A18" s="78" t="s">
        <v>279</v>
      </c>
      <c r="B18" s="79"/>
      <c r="C18" s="79"/>
      <c r="D18" s="80"/>
      <c r="F18" s="127" t="s">
        <v>5</v>
      </c>
      <c r="G18" s="128"/>
      <c r="H18" s="129"/>
      <c r="I18" s="130"/>
      <c r="J18" s="131"/>
      <c r="K18" s="132">
        <f>SUM(K14:K17)</f>
        <v>49992.17</v>
      </c>
      <c r="L18" s="126"/>
    </row>
    <row r="19" spans="1:12" ht="15.75" customHeight="1" x14ac:dyDescent="0.35">
      <c r="A19" s="78" t="s">
        <v>281</v>
      </c>
      <c r="B19" s="79"/>
      <c r="C19" s="79"/>
      <c r="D19" s="80"/>
      <c r="L19" s="81"/>
    </row>
    <row r="20" spans="1:12" x14ac:dyDescent="0.35">
      <c r="A20" s="46" t="s">
        <v>282</v>
      </c>
      <c r="B20" s="76"/>
      <c r="C20" s="75"/>
      <c r="D20" s="70"/>
    </row>
    <row r="21" spans="1:12" x14ac:dyDescent="0.35">
      <c r="A21" s="46" t="s">
        <v>283</v>
      </c>
      <c r="B21" s="76"/>
      <c r="C21" s="69"/>
      <c r="D21" s="70"/>
      <c r="L21" s="73"/>
    </row>
    <row r="22" spans="1:12" x14ac:dyDescent="0.35">
      <c r="A22" s="46" t="s">
        <v>284</v>
      </c>
      <c r="B22" s="76"/>
      <c r="C22" s="75"/>
      <c r="D22" s="70"/>
    </row>
    <row r="23" spans="1:12" x14ac:dyDescent="0.35">
      <c r="A23" s="46" t="s">
        <v>285</v>
      </c>
      <c r="B23" s="74"/>
      <c r="C23" s="69"/>
      <c r="D23" s="70"/>
    </row>
    <row r="24" spans="1:12" x14ac:dyDescent="0.35">
      <c r="A24" s="46" t="s">
        <v>286</v>
      </c>
      <c r="B24" s="76"/>
      <c r="C24" s="75"/>
      <c r="D24" s="70"/>
    </row>
    <row r="25" spans="1:12" ht="16.5" hidden="1" customHeight="1" x14ac:dyDescent="0.35">
      <c r="A25" s="78" t="s">
        <v>287</v>
      </c>
      <c r="B25" s="76"/>
      <c r="C25" s="69"/>
      <c r="D25" s="70"/>
      <c r="F25" s="48"/>
      <c r="G25" s="54"/>
      <c r="H25" s="49"/>
      <c r="I25" s="47"/>
      <c r="J25" s="46"/>
      <c r="K25" s="50"/>
    </row>
    <row r="26" spans="1:12" hidden="1" x14ac:dyDescent="0.35">
      <c r="A26" s="78" t="s">
        <v>288</v>
      </c>
      <c r="B26" s="76"/>
      <c r="C26" s="75"/>
      <c r="D26" s="70"/>
      <c r="F26" s="71"/>
      <c r="G26" s="71"/>
      <c r="H26" s="71"/>
      <c r="I26" s="82"/>
      <c r="J26" s="46"/>
      <c r="K26" s="83"/>
      <c r="L26" s="62"/>
    </row>
    <row r="27" spans="1:12" hidden="1" x14ac:dyDescent="0.35">
      <c r="A27" s="78" t="s">
        <v>289</v>
      </c>
      <c r="B27" s="76"/>
      <c r="C27" s="69"/>
      <c r="D27" s="70"/>
    </row>
    <row r="28" spans="1:12" hidden="1" x14ac:dyDescent="0.35">
      <c r="A28" s="78" t="s">
        <v>290</v>
      </c>
      <c r="B28" s="76"/>
      <c r="C28" s="75"/>
      <c r="D28" s="70"/>
    </row>
    <row r="29" spans="1:12" hidden="1" x14ac:dyDescent="0.35">
      <c r="A29" s="78" t="s">
        <v>291</v>
      </c>
      <c r="B29" s="76"/>
      <c r="C29" s="69"/>
      <c r="D29" s="70"/>
    </row>
    <row r="30" spans="1:12" hidden="1" x14ac:dyDescent="0.35">
      <c r="A30" s="78" t="s">
        <v>292</v>
      </c>
      <c r="B30" s="76"/>
      <c r="C30" s="75"/>
      <c r="D30" s="70"/>
    </row>
    <row r="31" spans="1:12" hidden="1" x14ac:dyDescent="0.35">
      <c r="A31" s="78" t="s">
        <v>293</v>
      </c>
      <c r="B31" s="76"/>
      <c r="C31" s="69"/>
      <c r="D31" s="70"/>
    </row>
    <row r="32" spans="1:12" x14ac:dyDescent="0.35">
      <c r="A32" s="46" t="s">
        <v>294</v>
      </c>
      <c r="B32" s="76"/>
      <c r="C32" s="75"/>
      <c r="D32" s="70"/>
    </row>
    <row r="33" spans="1:11" x14ac:dyDescent="0.35">
      <c r="A33" s="46" t="s">
        <v>295</v>
      </c>
      <c r="B33" s="74"/>
      <c r="C33" s="69"/>
      <c r="D33" s="70"/>
    </row>
    <row r="34" spans="1:11" x14ac:dyDescent="0.35">
      <c r="A34" s="46" t="s">
        <v>296</v>
      </c>
      <c r="B34" s="76"/>
      <c r="C34" s="75"/>
      <c r="D34" s="70"/>
    </row>
    <row r="35" spans="1:11" x14ac:dyDescent="0.35">
      <c r="A35" s="46" t="s">
        <v>297</v>
      </c>
      <c r="B35" s="76"/>
      <c r="C35" s="69"/>
      <c r="D35" s="70"/>
    </row>
    <row r="36" spans="1:11" x14ac:dyDescent="0.35">
      <c r="A36" s="46" t="s">
        <v>51</v>
      </c>
      <c r="B36" s="76"/>
      <c r="C36" s="75"/>
      <c r="D36" s="70"/>
    </row>
    <row r="37" spans="1:11" hidden="1" x14ac:dyDescent="0.35">
      <c r="A37" s="78" t="s">
        <v>298</v>
      </c>
      <c r="B37" s="76"/>
      <c r="C37" s="69"/>
      <c r="D37" s="70"/>
    </row>
    <row r="38" spans="1:11" hidden="1" x14ac:dyDescent="0.35">
      <c r="A38" s="78" t="s">
        <v>299</v>
      </c>
      <c r="B38" s="76"/>
      <c r="C38" s="75"/>
      <c r="D38" s="70"/>
    </row>
    <row r="39" spans="1:11" hidden="1" x14ac:dyDescent="0.35">
      <c r="A39" s="78" t="s">
        <v>300</v>
      </c>
      <c r="B39" s="76"/>
      <c r="C39" s="69"/>
      <c r="D39" s="70"/>
    </row>
    <row r="40" spans="1:11" x14ac:dyDescent="0.35">
      <c r="A40" s="46" t="s">
        <v>301</v>
      </c>
      <c r="B40" s="74"/>
      <c r="C40" s="75"/>
      <c r="D40" s="70"/>
    </row>
    <row r="41" spans="1:11" x14ac:dyDescent="0.35">
      <c r="A41" s="46" t="s">
        <v>302</v>
      </c>
      <c r="B41" s="76"/>
      <c r="C41" s="69"/>
      <c r="D41" s="70"/>
    </row>
    <row r="42" spans="1:11" hidden="1" x14ac:dyDescent="0.35">
      <c r="A42" s="78" t="s">
        <v>303</v>
      </c>
      <c r="B42" s="76"/>
      <c r="C42" s="75"/>
      <c r="D42" s="70"/>
    </row>
    <row r="43" spans="1:11" hidden="1" x14ac:dyDescent="0.35">
      <c r="A43" s="78" t="s">
        <v>304</v>
      </c>
      <c r="B43" s="76"/>
      <c r="C43" s="69"/>
      <c r="D43" s="70"/>
    </row>
    <row r="44" spans="1:11" x14ac:dyDescent="0.35">
      <c r="A44" s="46" t="s">
        <v>305</v>
      </c>
      <c r="B44" s="74"/>
      <c r="C44" s="75"/>
      <c r="D44" s="70"/>
    </row>
    <row r="45" spans="1:11" hidden="1" x14ac:dyDescent="0.35">
      <c r="A45" s="78" t="s">
        <v>306</v>
      </c>
      <c r="B45" s="76"/>
      <c r="C45" s="69"/>
      <c r="D45" s="70"/>
    </row>
    <row r="46" spans="1:11" x14ac:dyDescent="0.35">
      <c r="A46" s="46" t="s">
        <v>307</v>
      </c>
      <c r="B46" s="76"/>
      <c r="C46" s="75"/>
      <c r="D46" s="70"/>
      <c r="F46" s="71"/>
      <c r="G46" s="71"/>
      <c r="H46" s="71"/>
      <c r="I46" s="82"/>
      <c r="J46" s="46"/>
      <c r="K46" s="83"/>
    </row>
    <row r="47" spans="1:11" x14ac:dyDescent="0.35">
      <c r="A47" s="46" t="s">
        <v>45</v>
      </c>
      <c r="B47" s="76"/>
      <c r="C47" s="69"/>
      <c r="D47" s="70"/>
      <c r="F47" s="67"/>
      <c r="G47" s="67"/>
      <c r="H47" s="46"/>
      <c r="I47" s="63"/>
      <c r="J47" s="47"/>
      <c r="K47" s="84"/>
    </row>
    <row r="48" spans="1:11" x14ac:dyDescent="0.35">
      <c r="A48" s="46" t="s">
        <v>308</v>
      </c>
      <c r="B48" s="76"/>
      <c r="C48" s="75"/>
      <c r="D48" s="70"/>
      <c r="F48" s="46"/>
      <c r="G48" s="46"/>
      <c r="H48" s="46"/>
      <c r="I48" s="85"/>
      <c r="J48" s="47"/>
      <c r="K48" s="86"/>
    </row>
    <row r="49" spans="1:11" hidden="1" x14ac:dyDescent="0.35">
      <c r="A49" s="78" t="s">
        <v>309</v>
      </c>
      <c r="B49" s="87"/>
      <c r="C49" s="88"/>
      <c r="D49" s="70"/>
      <c r="F49" s="46"/>
      <c r="G49" s="46"/>
      <c r="H49" s="47"/>
      <c r="I49" s="89"/>
      <c r="J49" s="47"/>
      <c r="K49" s="51"/>
    </row>
    <row r="50" spans="1:11" ht="16.5" hidden="1" customHeight="1" x14ac:dyDescent="0.35">
      <c r="A50" s="78"/>
      <c r="B50" s="87"/>
      <c r="C50" s="90"/>
      <c r="D50" s="70"/>
      <c r="F50" s="46"/>
      <c r="G50" s="46"/>
      <c r="H50" s="47"/>
      <c r="I50" s="91"/>
      <c r="J50" s="47"/>
      <c r="K50" s="51"/>
    </row>
    <row r="51" spans="1:11" ht="16.5" customHeight="1" thickBot="1" x14ac:dyDescent="0.4">
      <c r="A51" s="46" t="s">
        <v>310</v>
      </c>
      <c r="B51" s="92"/>
      <c r="C51" s="93"/>
      <c r="D51" s="94"/>
      <c r="F51" s="46"/>
      <c r="G51" s="46"/>
      <c r="H51" s="47"/>
      <c r="I51" s="91"/>
      <c r="J51" s="47"/>
      <c r="K51" s="51"/>
    </row>
    <row r="52" spans="1:11" ht="15" thickBot="1" x14ac:dyDescent="0.4">
      <c r="A52" s="46" t="s">
        <v>311</v>
      </c>
      <c r="B52" s="95">
        <v>19172.900000000001</v>
      </c>
      <c r="C52" s="96"/>
      <c r="D52" s="97">
        <v>10000</v>
      </c>
      <c r="F52" s="46"/>
      <c r="G52" s="46"/>
      <c r="H52" s="46"/>
      <c r="I52" s="91"/>
      <c r="J52" s="47"/>
      <c r="K52" s="51"/>
    </row>
    <row r="53" spans="1:11" ht="15" thickBot="1" x14ac:dyDescent="0.4">
      <c r="A53" s="46" t="s">
        <v>312</v>
      </c>
      <c r="B53" s="100"/>
      <c r="C53" s="101"/>
      <c r="D53" s="145">
        <v>10000</v>
      </c>
      <c r="E53" s="83"/>
      <c r="F53" s="46"/>
      <c r="G53" s="46"/>
      <c r="H53" s="46"/>
      <c r="I53" s="63"/>
      <c r="J53" s="47"/>
      <c r="K53" s="51"/>
    </row>
    <row r="54" spans="1:11" x14ac:dyDescent="0.35">
      <c r="B54" s="102"/>
      <c r="C54" s="103"/>
      <c r="D54" s="84"/>
      <c r="E54" s="84"/>
      <c r="F54" s="46"/>
      <c r="G54" s="46"/>
      <c r="H54" s="47"/>
      <c r="I54" s="89"/>
      <c r="J54" s="46"/>
      <c r="K54" s="51"/>
    </row>
    <row r="55" spans="1:11" x14ac:dyDescent="0.35">
      <c r="A55" s="2"/>
      <c r="F55" s="46"/>
      <c r="G55" s="46"/>
      <c r="H55" s="77"/>
      <c r="I55" s="89"/>
      <c r="J55" s="47"/>
      <c r="K55" s="51"/>
    </row>
    <row r="56" spans="1:11" x14ac:dyDescent="0.35">
      <c r="A56" s="2"/>
      <c r="F56" s="46"/>
      <c r="G56" s="46"/>
      <c r="H56" s="46"/>
      <c r="I56" s="63"/>
      <c r="J56" s="47"/>
      <c r="K56" s="105"/>
    </row>
    <row r="57" spans="1:11" x14ac:dyDescent="0.35">
      <c r="A57" s="71"/>
      <c r="F57" s="46"/>
      <c r="G57" s="46"/>
      <c r="H57" s="46"/>
      <c r="I57" s="63"/>
      <c r="J57" s="47"/>
      <c r="K57" s="106"/>
    </row>
    <row r="58" spans="1:11" x14ac:dyDescent="0.35">
      <c r="A58" s="2"/>
      <c r="F58" s="46"/>
      <c r="G58" s="46"/>
      <c r="H58" s="46"/>
      <c r="I58" s="63"/>
      <c r="J58" s="46"/>
      <c r="K58" s="107"/>
    </row>
    <row r="59" spans="1:11" x14ac:dyDescent="0.35">
      <c r="A59" s="4"/>
      <c r="F59" s="71"/>
      <c r="G59" s="71"/>
      <c r="H59" s="46"/>
      <c r="I59" s="63"/>
      <c r="J59" s="71"/>
      <c r="K59" s="98"/>
    </row>
    <row r="60" spans="1:11" x14ac:dyDescent="0.35">
      <c r="F60" s="71"/>
      <c r="G60" s="71"/>
      <c r="H60" s="46"/>
      <c r="I60" s="63"/>
      <c r="J60" s="71"/>
      <c r="K60" s="84"/>
    </row>
    <row r="61" spans="1:11" x14ac:dyDescent="0.35">
      <c r="F61" s="46"/>
      <c r="G61" s="46"/>
      <c r="H61" s="46"/>
      <c r="I61" s="63"/>
      <c r="J61" s="46"/>
      <c r="K61" s="83"/>
    </row>
    <row r="62" spans="1:11" x14ac:dyDescent="0.35">
      <c r="A62" s="2"/>
      <c r="F62" s="46"/>
      <c r="G62" s="46"/>
      <c r="H62" s="46"/>
      <c r="I62" s="63"/>
      <c r="J62" s="46"/>
      <c r="K62" s="83"/>
    </row>
    <row r="63" spans="1:11" x14ac:dyDescent="0.35">
      <c r="A63" s="71"/>
      <c r="F63" s="46"/>
      <c r="G63" s="46"/>
      <c r="H63" s="46"/>
      <c r="I63" s="63"/>
      <c r="J63" s="46"/>
      <c r="K63" s="86"/>
    </row>
    <row r="64" spans="1:11" x14ac:dyDescent="0.35">
      <c r="F64" s="46"/>
      <c r="G64" s="46"/>
      <c r="H64" s="46"/>
      <c r="I64" s="63"/>
      <c r="J64" s="46"/>
      <c r="K64" s="83"/>
    </row>
    <row r="65" spans="1:11" x14ac:dyDescent="0.35">
      <c r="A65" s="12"/>
      <c r="F65" s="71"/>
      <c r="G65" s="71"/>
      <c r="H65" s="46"/>
      <c r="I65" s="63"/>
      <c r="J65" s="71"/>
      <c r="K65" s="110"/>
    </row>
    <row r="66" spans="1:11" x14ac:dyDescent="0.35">
      <c r="F66" s="47"/>
      <c r="G66" s="47"/>
      <c r="H66" s="49"/>
      <c r="I66" s="47"/>
      <c r="J66" s="46"/>
      <c r="K66" s="50"/>
    </row>
    <row r="67" spans="1:11" x14ac:dyDescent="0.35">
      <c r="F67" s="47"/>
      <c r="G67" s="47"/>
      <c r="H67" s="49"/>
      <c r="I67" s="47"/>
      <c r="J67" s="46"/>
      <c r="K67" s="50"/>
    </row>
    <row r="68" spans="1:11" x14ac:dyDescent="0.35">
      <c r="F68" s="2"/>
      <c r="G68" s="46"/>
      <c r="H68" s="44"/>
      <c r="J68" s="46"/>
      <c r="K68" s="45"/>
    </row>
    <row r="69" spans="1:11" x14ac:dyDescent="0.35">
      <c r="F69" s="4"/>
      <c r="G69" s="46"/>
      <c r="H69" s="108"/>
      <c r="J69" s="46"/>
      <c r="K69" s="111"/>
    </row>
    <row r="70" spans="1:11" x14ac:dyDescent="0.35">
      <c r="G70" s="46"/>
      <c r="H70" s="109"/>
      <c r="J70" s="46"/>
      <c r="K70" s="112"/>
    </row>
    <row r="71" spans="1:11" x14ac:dyDescent="0.35">
      <c r="G71" s="46"/>
      <c r="H71" s="109"/>
      <c r="J71" s="46"/>
      <c r="K71" s="112"/>
    </row>
    <row r="72" spans="1:11" x14ac:dyDescent="0.35">
      <c r="A72" s="2"/>
      <c r="F72" s="2"/>
      <c r="G72" s="46"/>
      <c r="H72" s="104"/>
      <c r="J72" s="46"/>
      <c r="K72" s="113"/>
    </row>
    <row r="73" spans="1:11" x14ac:dyDescent="0.35">
      <c r="F73" s="71"/>
      <c r="G73" s="46"/>
      <c r="H73" s="46"/>
      <c r="J73" s="46"/>
      <c r="K73" s="99"/>
    </row>
    <row r="74" spans="1:11" x14ac:dyDescent="0.35">
      <c r="A74" s="12"/>
      <c r="F74" s="47"/>
      <c r="G74" s="47"/>
      <c r="H74" s="44"/>
      <c r="J74" s="46"/>
      <c r="K74" s="45"/>
    </row>
    <row r="75" spans="1:11" x14ac:dyDescent="0.35">
      <c r="F75" s="12"/>
      <c r="G75" s="46"/>
      <c r="H75" s="108"/>
      <c r="J75" s="46"/>
      <c r="K75" s="111"/>
    </row>
    <row r="76" spans="1:11" x14ac:dyDescent="0.35">
      <c r="G76" s="46"/>
      <c r="H76" s="44"/>
      <c r="I76" s="109"/>
      <c r="J76" s="46"/>
      <c r="K76" s="45"/>
    </row>
    <row r="77" spans="1:11" x14ac:dyDescent="0.35">
      <c r="G77" s="46"/>
      <c r="H77" s="109"/>
      <c r="I77" s="45"/>
      <c r="J77" s="46"/>
      <c r="K77" s="112"/>
    </row>
    <row r="78" spans="1:11" x14ac:dyDescent="0.35">
      <c r="A78" s="2"/>
      <c r="G78" s="46"/>
      <c r="H78" s="109"/>
      <c r="I78" s="45"/>
      <c r="J78" s="46"/>
      <c r="K78" s="112"/>
    </row>
    <row r="79" spans="1:11" x14ac:dyDescent="0.35">
      <c r="G79" s="46"/>
      <c r="H79" s="109"/>
      <c r="I79" s="45"/>
      <c r="J79" s="46"/>
      <c r="K79" s="112"/>
    </row>
    <row r="80" spans="1:11" x14ac:dyDescent="0.35">
      <c r="G80" s="46"/>
      <c r="H80" s="109"/>
      <c r="I80" s="45"/>
      <c r="J80" s="46"/>
      <c r="K80" s="112"/>
    </row>
    <row r="81" spans="6:11" x14ac:dyDescent="0.35">
      <c r="G81" s="46"/>
      <c r="H81" s="109"/>
      <c r="I81" s="109"/>
      <c r="J81" s="46"/>
      <c r="K81" s="112"/>
    </row>
    <row r="82" spans="6:11" x14ac:dyDescent="0.35">
      <c r="F82" s="2"/>
      <c r="G82" s="46"/>
      <c r="H82" s="44"/>
      <c r="I82" s="104"/>
      <c r="J82" s="46"/>
      <c r="K82" s="45"/>
    </row>
    <row r="83" spans="6:11" x14ac:dyDescent="0.35">
      <c r="F83" s="47"/>
      <c r="G83" s="47"/>
      <c r="H83" s="44"/>
      <c r="I83" s="45"/>
      <c r="J83" s="46"/>
      <c r="K83" s="45"/>
    </row>
    <row r="84" spans="6:11" x14ac:dyDescent="0.35">
      <c r="F84" s="12"/>
      <c r="G84" s="46"/>
      <c r="H84" s="108"/>
      <c r="I84" s="45"/>
      <c r="J84" s="46"/>
      <c r="K84" s="111"/>
    </row>
    <row r="85" spans="6:11" x14ac:dyDescent="0.35">
      <c r="G85" s="46"/>
      <c r="H85" s="44"/>
      <c r="I85" s="109"/>
      <c r="J85" s="46"/>
      <c r="K85" s="45"/>
    </row>
    <row r="86" spans="6:11" x14ac:dyDescent="0.35">
      <c r="G86" s="46"/>
      <c r="H86" s="109"/>
      <c r="I86" s="114"/>
      <c r="J86" s="46"/>
      <c r="K86" s="112"/>
    </row>
    <row r="87" spans="6:11" x14ac:dyDescent="0.35">
      <c r="G87" s="46"/>
      <c r="H87" s="109"/>
      <c r="I87" s="109"/>
      <c r="J87" s="46"/>
      <c r="K87" s="112"/>
    </row>
    <row r="88" spans="6:11" x14ac:dyDescent="0.35">
      <c r="F88" s="2"/>
      <c r="G88" s="46"/>
      <c r="H88" s="44"/>
      <c r="I88" s="104"/>
      <c r="J88" s="46"/>
      <c r="K88" s="45"/>
    </row>
  </sheetData>
  <mergeCells count="1">
    <mergeCell ref="F3:G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E24A8-FD19-49AF-84B6-0923D40367F8}">
  <sheetPr>
    <pageSetUpPr fitToPage="1"/>
  </sheetPr>
  <dimension ref="B2:F38"/>
  <sheetViews>
    <sheetView topLeftCell="A10" workbookViewId="0">
      <selection activeCell="E18" sqref="E18"/>
    </sheetView>
  </sheetViews>
  <sheetFormatPr defaultRowHeight="14.5" x14ac:dyDescent="0.35"/>
  <cols>
    <col min="2" max="2" width="27.453125" bestFit="1" customWidth="1"/>
    <col min="3" max="3" width="15.81640625" customWidth="1"/>
    <col min="4" max="4" width="18.453125" customWidth="1"/>
    <col min="5" max="5" width="17.1796875" customWidth="1"/>
    <col min="6" max="6" width="29.1796875" customWidth="1"/>
    <col min="7" max="7" width="27.26953125" bestFit="1" customWidth="1"/>
  </cols>
  <sheetData>
    <row r="2" spans="2:6" x14ac:dyDescent="0.35">
      <c r="B2" s="12" t="s">
        <v>250</v>
      </c>
    </row>
    <row r="3" spans="2:6" x14ac:dyDescent="0.35">
      <c r="B3" s="12"/>
    </row>
    <row r="4" spans="2:6" x14ac:dyDescent="0.35">
      <c r="B4" s="12" t="s">
        <v>260</v>
      </c>
      <c r="E4">
        <v>10856</v>
      </c>
    </row>
    <row r="5" spans="2:6" x14ac:dyDescent="0.35">
      <c r="B5" s="12"/>
    </row>
    <row r="6" spans="2:6" x14ac:dyDescent="0.35">
      <c r="B6" s="12"/>
    </row>
    <row r="7" spans="2:6" x14ac:dyDescent="0.35">
      <c r="B7" s="12" t="s">
        <v>258</v>
      </c>
    </row>
    <row r="8" spans="2:6" x14ac:dyDescent="0.35">
      <c r="B8" t="s">
        <v>252</v>
      </c>
      <c r="C8" t="s">
        <v>251</v>
      </c>
      <c r="D8" t="s">
        <v>247</v>
      </c>
      <c r="E8" t="s">
        <v>248</v>
      </c>
      <c r="F8" t="s">
        <v>249</v>
      </c>
    </row>
    <row r="9" spans="2:6" x14ac:dyDescent="0.35">
      <c r="B9" t="s">
        <v>256</v>
      </c>
      <c r="C9" s="1">
        <v>44776</v>
      </c>
      <c r="D9">
        <v>216.95</v>
      </c>
      <c r="E9">
        <v>216.95</v>
      </c>
      <c r="F9" s="38">
        <v>216.95</v>
      </c>
    </row>
    <row r="10" spans="2:6" x14ac:dyDescent="0.35">
      <c r="B10" t="s">
        <v>256</v>
      </c>
      <c r="C10" s="1">
        <v>44817</v>
      </c>
      <c r="D10" s="38">
        <v>163</v>
      </c>
      <c r="E10" s="38">
        <v>163</v>
      </c>
      <c r="F10" s="38">
        <v>163</v>
      </c>
    </row>
    <row r="11" spans="2:6" x14ac:dyDescent="0.35">
      <c r="B11" t="s">
        <v>257</v>
      </c>
      <c r="C11" s="1">
        <v>44866</v>
      </c>
      <c r="D11" s="38">
        <v>2090</v>
      </c>
      <c r="E11" s="38">
        <f>D11*2</f>
        <v>4180</v>
      </c>
      <c r="F11" s="38">
        <v>4180</v>
      </c>
    </row>
    <row r="12" spans="2:6" x14ac:dyDescent="0.35">
      <c r="B12" t="s">
        <v>59</v>
      </c>
      <c r="C12" s="1">
        <v>44874</v>
      </c>
      <c r="D12" s="38">
        <v>100.3</v>
      </c>
      <c r="E12" s="38">
        <v>100.3</v>
      </c>
      <c r="F12" s="43">
        <v>100.3</v>
      </c>
    </row>
    <row r="13" spans="2:6" x14ac:dyDescent="0.35">
      <c r="C13" s="1"/>
      <c r="D13" s="38"/>
      <c r="E13" s="38"/>
      <c r="F13" s="42">
        <f>SUM(F9:F12)</f>
        <v>4660.25</v>
      </c>
    </row>
    <row r="14" spans="2:6" x14ac:dyDescent="0.35">
      <c r="C14" s="1"/>
      <c r="D14" s="38"/>
      <c r="E14" s="38"/>
      <c r="F14" s="38"/>
    </row>
    <row r="15" spans="2:6" x14ac:dyDescent="0.35">
      <c r="C15" s="1"/>
      <c r="D15" s="38"/>
      <c r="E15" s="38"/>
      <c r="F15" s="38"/>
    </row>
    <row r="16" spans="2:6" x14ac:dyDescent="0.35">
      <c r="C16" s="1"/>
      <c r="D16" s="38"/>
      <c r="E16" s="38"/>
      <c r="F16" s="38"/>
    </row>
    <row r="17" spans="2:6" x14ac:dyDescent="0.35">
      <c r="B17" s="12"/>
      <c r="C17" s="1"/>
      <c r="D17" s="38"/>
      <c r="E17" s="38"/>
      <c r="F17" s="38"/>
    </row>
    <row r="18" spans="2:6" x14ac:dyDescent="0.35">
      <c r="C18" s="1"/>
      <c r="D18" s="38"/>
      <c r="E18" s="38"/>
      <c r="F18" s="38"/>
    </row>
    <row r="19" spans="2:6" x14ac:dyDescent="0.35">
      <c r="C19" s="1"/>
      <c r="D19" s="38"/>
      <c r="E19" s="38"/>
      <c r="F19" s="38"/>
    </row>
    <row r="20" spans="2:6" ht="15" thickBot="1" x14ac:dyDescent="0.4">
      <c r="B20" s="2" t="s">
        <v>259</v>
      </c>
      <c r="F20" s="40">
        <f>E4+F13</f>
        <v>15516.25</v>
      </c>
    </row>
    <row r="21" spans="2:6" ht="15" thickTop="1" x14ac:dyDescent="0.35"/>
    <row r="22" spans="2:6" x14ac:dyDescent="0.35">
      <c r="B22" s="12"/>
    </row>
    <row r="23" spans="2:6" x14ac:dyDescent="0.35">
      <c r="C23" s="1"/>
      <c r="D23" s="39"/>
      <c r="E23" s="39"/>
      <c r="F23" s="39"/>
    </row>
    <row r="24" spans="2:6" x14ac:dyDescent="0.35">
      <c r="D24" s="39"/>
      <c r="E24" s="39"/>
      <c r="F24" s="39"/>
    </row>
    <row r="25" spans="2:6" x14ac:dyDescent="0.35">
      <c r="C25" s="1"/>
      <c r="D25" s="39"/>
      <c r="E25" s="39"/>
      <c r="F25" s="39"/>
    </row>
    <row r="26" spans="2:6" x14ac:dyDescent="0.35">
      <c r="C26" s="1"/>
      <c r="D26" s="39"/>
      <c r="E26" s="39"/>
      <c r="F26" s="39"/>
    </row>
    <row r="27" spans="2:6" x14ac:dyDescent="0.35">
      <c r="C27" s="1"/>
      <c r="D27" s="39"/>
      <c r="E27" s="39"/>
      <c r="F27" s="39"/>
    </row>
    <row r="29" spans="2:6" x14ac:dyDescent="0.35">
      <c r="F29" s="41"/>
    </row>
    <row r="30" spans="2:6" x14ac:dyDescent="0.35">
      <c r="B30" s="2"/>
    </row>
    <row r="31" spans="2:6" x14ac:dyDescent="0.35">
      <c r="B31" s="12"/>
    </row>
    <row r="33" spans="2:6" x14ac:dyDescent="0.35">
      <c r="B33" s="2"/>
    </row>
    <row r="34" spans="2:6" x14ac:dyDescent="0.35">
      <c r="B34" s="12"/>
    </row>
    <row r="35" spans="2:6" x14ac:dyDescent="0.35">
      <c r="C35" s="1"/>
    </row>
    <row r="36" spans="2:6" x14ac:dyDescent="0.35">
      <c r="C36" s="1"/>
    </row>
    <row r="38" spans="2:6" x14ac:dyDescent="0.35">
      <c r="F38" s="42"/>
    </row>
  </sheetData>
  <pageMargins left="0.70866141732283472" right="0.70866141732283472" top="0.74803149606299213" bottom="0.74803149606299213" header="0.31496062992125984" footer="0.31496062992125984"/>
  <pageSetup scale="80" orientation="landscape" r:id="rId1"/>
  <headerFooter>
    <oddFooter>&amp;L&amp;B Confidential&amp;B&amp;C&amp;D&amp;RPage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1C66-9006-4C9E-BDB4-6FD5EAEE08F3}">
  <sheetPr>
    <pageSetUpPr fitToPage="1"/>
  </sheetPr>
  <dimension ref="A2:AE77"/>
  <sheetViews>
    <sheetView workbookViewId="0">
      <pane xSplit="14" ySplit="5" topLeftCell="AA11" activePane="bottomRight" state="frozen"/>
      <selection pane="topRight" activeCell="M1" sqref="M1"/>
      <selection pane="bottomLeft" activeCell="A6" sqref="A6"/>
      <selection pane="bottomRight" activeCell="AA22" sqref="AA22"/>
    </sheetView>
  </sheetViews>
  <sheetFormatPr defaultRowHeight="14.5" x14ac:dyDescent="0.35"/>
  <cols>
    <col min="3" max="3" width="11.453125" customWidth="1"/>
    <col min="4" max="4" width="11.7265625" style="7" customWidth="1"/>
    <col min="5" max="5" width="19.26953125" customWidth="1"/>
    <col min="6" max="6" width="30.54296875" customWidth="1"/>
    <col min="7" max="7" width="5.7265625" customWidth="1"/>
    <col min="8" max="8" width="9.26953125" customWidth="1"/>
    <col min="9" max="10" width="10.26953125" customWidth="1"/>
    <col min="11" max="11" width="11.81640625" customWidth="1"/>
    <col min="12" max="12" width="1" style="6" customWidth="1"/>
    <col min="13" max="13" width="7.7265625" customWidth="1"/>
    <col min="14" max="14" width="7.1796875" customWidth="1"/>
    <col min="15" max="15" width="11.54296875" customWidth="1"/>
    <col min="16" max="16" width="10.54296875" customWidth="1"/>
    <col min="17" max="17" width="9" customWidth="1"/>
    <col min="18" max="18" width="8.1796875" bestFit="1" customWidth="1"/>
    <col min="19" max="19" width="11.81640625" bestFit="1" customWidth="1"/>
    <col min="20" max="20" width="11.81640625" customWidth="1"/>
    <col min="23" max="23" width="8.453125" customWidth="1"/>
  </cols>
  <sheetData>
    <row r="2" spans="1:31" ht="18.5" x14ac:dyDescent="0.45">
      <c r="B2" s="9"/>
      <c r="C2" s="10" t="s">
        <v>140</v>
      </c>
      <c r="D2" s="11" t="s">
        <v>141</v>
      </c>
    </row>
    <row r="3" spans="1:31" ht="15.5" x14ac:dyDescent="0.35">
      <c r="C3" s="10" t="s">
        <v>142</v>
      </c>
      <c r="D3" s="11"/>
    </row>
    <row r="4" spans="1:31" x14ac:dyDescent="0.35">
      <c r="F4" t="s">
        <v>9</v>
      </c>
      <c r="I4" s="5">
        <v>23569.279999999999</v>
      </c>
    </row>
    <row r="5" spans="1:31" s="12" customFormat="1" ht="29" x14ac:dyDescent="0.35">
      <c r="C5" s="12" t="s">
        <v>0</v>
      </c>
      <c r="D5" s="13" t="s">
        <v>1</v>
      </c>
      <c r="E5" s="12" t="s">
        <v>80</v>
      </c>
      <c r="F5" s="12" t="s">
        <v>14</v>
      </c>
      <c r="G5" s="12" t="s">
        <v>81</v>
      </c>
      <c r="H5" s="12" t="s">
        <v>15</v>
      </c>
      <c r="I5" s="12" t="s">
        <v>16</v>
      </c>
      <c r="J5" s="12" t="s">
        <v>79</v>
      </c>
      <c r="K5" s="12" t="s">
        <v>6</v>
      </c>
      <c r="L5" s="14"/>
      <c r="M5" s="12" t="s">
        <v>7</v>
      </c>
      <c r="N5" s="12" t="s">
        <v>2</v>
      </c>
      <c r="O5" s="12" t="s">
        <v>8</v>
      </c>
      <c r="P5" s="15" t="s">
        <v>19</v>
      </c>
      <c r="Q5" s="15" t="s">
        <v>150</v>
      </c>
      <c r="R5" s="12" t="s">
        <v>3</v>
      </c>
      <c r="S5" s="12" t="s">
        <v>4</v>
      </c>
      <c r="T5" s="15" t="s">
        <v>152</v>
      </c>
      <c r="U5" s="12" t="s">
        <v>28</v>
      </c>
      <c r="V5" s="12" t="s">
        <v>22</v>
      </c>
      <c r="W5" s="15" t="s">
        <v>233</v>
      </c>
      <c r="X5" s="12" t="s">
        <v>45</v>
      </c>
      <c r="Y5" s="12" t="s">
        <v>160</v>
      </c>
      <c r="Z5" s="12" t="s">
        <v>146</v>
      </c>
      <c r="AA5" s="15" t="s">
        <v>148</v>
      </c>
      <c r="AB5" s="12" t="s">
        <v>147</v>
      </c>
      <c r="AC5" s="12" t="s">
        <v>149</v>
      </c>
      <c r="AD5" s="12" t="s">
        <v>58</v>
      </c>
      <c r="AE5" s="12" t="s">
        <v>166</v>
      </c>
    </row>
    <row r="6" spans="1:31" x14ac:dyDescent="0.35">
      <c r="A6" t="s">
        <v>321</v>
      </c>
      <c r="B6">
        <v>1</v>
      </c>
      <c r="C6">
        <v>0</v>
      </c>
      <c r="D6" s="8">
        <v>44663</v>
      </c>
      <c r="E6" t="s">
        <v>10</v>
      </c>
      <c r="F6" t="s">
        <v>11</v>
      </c>
      <c r="G6" t="s">
        <v>82</v>
      </c>
      <c r="I6">
        <v>86</v>
      </c>
      <c r="J6">
        <v>86</v>
      </c>
      <c r="K6">
        <f>I4+H6-J6</f>
        <v>23483.279999999999</v>
      </c>
      <c r="M6">
        <f t="shared" ref="M6:M37" si="0">SUM(N6:AE6)</f>
        <v>86</v>
      </c>
      <c r="Z6">
        <v>86</v>
      </c>
    </row>
    <row r="7" spans="1:31" x14ac:dyDescent="0.35">
      <c r="B7">
        <v>2</v>
      </c>
      <c r="C7">
        <v>0</v>
      </c>
      <c r="D7" s="8">
        <v>44664</v>
      </c>
      <c r="E7" t="s">
        <v>12</v>
      </c>
      <c r="F7" t="s">
        <v>13</v>
      </c>
      <c r="G7" t="s">
        <v>96</v>
      </c>
      <c r="H7">
        <v>14795</v>
      </c>
      <c r="K7">
        <f>K6+H7-J7</f>
        <v>38278.28</v>
      </c>
      <c r="M7">
        <f t="shared" si="0"/>
        <v>0</v>
      </c>
    </row>
    <row r="8" spans="1:31" x14ac:dyDescent="0.35">
      <c r="B8">
        <v>3</v>
      </c>
      <c r="C8">
        <v>741948215</v>
      </c>
      <c r="D8" s="8">
        <v>44670</v>
      </c>
      <c r="E8" t="s">
        <v>17</v>
      </c>
      <c r="F8" t="s">
        <v>18</v>
      </c>
      <c r="G8" t="s">
        <v>83</v>
      </c>
      <c r="I8">
        <v>84</v>
      </c>
      <c r="J8">
        <v>84</v>
      </c>
      <c r="K8">
        <f t="shared" ref="K8:K72" si="1">K7+H8-J8</f>
        <v>38194.28</v>
      </c>
      <c r="M8">
        <f t="shared" si="0"/>
        <v>84</v>
      </c>
      <c r="N8">
        <v>14</v>
      </c>
      <c r="P8">
        <v>70</v>
      </c>
    </row>
    <row r="9" spans="1:31" x14ac:dyDescent="0.35">
      <c r="B9">
        <v>4</v>
      </c>
      <c r="C9">
        <v>0</v>
      </c>
      <c r="D9" s="8">
        <v>44670</v>
      </c>
      <c r="E9" t="s">
        <v>20</v>
      </c>
      <c r="F9" t="s">
        <v>237</v>
      </c>
      <c r="G9" t="s">
        <v>84</v>
      </c>
      <c r="I9">
        <v>149.19999999999999</v>
      </c>
      <c r="J9">
        <v>149.19999999999999</v>
      </c>
      <c r="K9">
        <f t="shared" si="1"/>
        <v>38045.08</v>
      </c>
      <c r="M9">
        <f t="shared" si="0"/>
        <v>149.19999999999999</v>
      </c>
      <c r="AA9">
        <v>149.19999999999999</v>
      </c>
    </row>
    <row r="10" spans="1:31" x14ac:dyDescent="0.35">
      <c r="B10">
        <v>5</v>
      </c>
      <c r="C10">
        <v>0</v>
      </c>
      <c r="D10" s="8">
        <v>44670</v>
      </c>
      <c r="E10" t="s">
        <v>21</v>
      </c>
      <c r="F10" t="s">
        <v>238</v>
      </c>
      <c r="G10" t="s">
        <v>85</v>
      </c>
      <c r="I10">
        <v>164.9</v>
      </c>
      <c r="J10">
        <v>164.9</v>
      </c>
      <c r="K10">
        <f t="shared" si="1"/>
        <v>37880.18</v>
      </c>
      <c r="M10">
        <f t="shared" si="0"/>
        <v>164.9</v>
      </c>
      <c r="AA10">
        <v>164.9</v>
      </c>
    </row>
    <row r="11" spans="1:31" x14ac:dyDescent="0.35">
      <c r="B11">
        <v>6</v>
      </c>
      <c r="C11">
        <v>368788619</v>
      </c>
      <c r="D11" s="8">
        <v>44671</v>
      </c>
      <c r="E11" t="s">
        <v>23</v>
      </c>
      <c r="F11" t="s">
        <v>239</v>
      </c>
      <c r="G11" t="s">
        <v>86</v>
      </c>
      <c r="I11">
        <v>612</v>
      </c>
      <c r="J11">
        <v>612</v>
      </c>
      <c r="K11">
        <f t="shared" si="1"/>
        <v>37268.18</v>
      </c>
      <c r="M11">
        <f t="shared" si="0"/>
        <v>612</v>
      </c>
      <c r="N11">
        <v>102</v>
      </c>
      <c r="AA11">
        <v>510</v>
      </c>
    </row>
    <row r="12" spans="1:31" x14ac:dyDescent="0.35">
      <c r="B12">
        <v>7</v>
      </c>
      <c r="C12">
        <v>0</v>
      </c>
      <c r="D12" s="8">
        <v>44677</v>
      </c>
      <c r="E12" t="s">
        <v>24</v>
      </c>
      <c r="F12" t="s">
        <v>25</v>
      </c>
      <c r="G12" t="s">
        <v>87</v>
      </c>
      <c r="I12">
        <v>81</v>
      </c>
      <c r="J12">
        <v>81</v>
      </c>
      <c r="K12">
        <f t="shared" si="1"/>
        <v>37187.18</v>
      </c>
      <c r="M12">
        <f t="shared" si="0"/>
        <v>81</v>
      </c>
      <c r="AB12">
        <v>81</v>
      </c>
    </row>
    <row r="13" spans="1:31" x14ac:dyDescent="0.35">
      <c r="B13">
        <v>8</v>
      </c>
      <c r="C13">
        <v>0</v>
      </c>
      <c r="D13" s="8">
        <v>44677</v>
      </c>
      <c r="E13" t="s">
        <v>21</v>
      </c>
      <c r="F13" t="s">
        <v>238</v>
      </c>
      <c r="G13" t="s">
        <v>88</v>
      </c>
      <c r="I13">
        <v>106.15</v>
      </c>
      <c r="J13">
        <v>106.15</v>
      </c>
      <c r="K13">
        <f t="shared" si="1"/>
        <v>37081.03</v>
      </c>
      <c r="M13">
        <f t="shared" si="0"/>
        <v>106.15</v>
      </c>
      <c r="AA13">
        <v>106.15</v>
      </c>
    </row>
    <row r="14" spans="1:31" x14ac:dyDescent="0.35">
      <c r="B14">
        <v>9</v>
      </c>
      <c r="C14">
        <v>220430231</v>
      </c>
      <c r="D14" s="8">
        <v>44680</v>
      </c>
      <c r="E14" t="s">
        <v>21</v>
      </c>
      <c r="F14" t="s">
        <v>238</v>
      </c>
      <c r="G14" t="s">
        <v>89</v>
      </c>
      <c r="I14">
        <v>415.45</v>
      </c>
      <c r="J14">
        <v>415.45</v>
      </c>
      <c r="K14">
        <f t="shared" si="1"/>
        <v>36665.58</v>
      </c>
      <c r="M14">
        <f t="shared" si="0"/>
        <v>415.45</v>
      </c>
      <c r="N14">
        <v>68.06</v>
      </c>
      <c r="AA14">
        <v>347.39</v>
      </c>
    </row>
    <row r="15" spans="1:31" x14ac:dyDescent="0.35">
      <c r="B15">
        <v>10</v>
      </c>
      <c r="C15">
        <v>727255821</v>
      </c>
      <c r="D15" s="8">
        <v>44691</v>
      </c>
      <c r="E15" t="s">
        <v>26</v>
      </c>
      <c r="F15" t="s">
        <v>153</v>
      </c>
      <c r="G15" t="s">
        <v>90</v>
      </c>
      <c r="I15">
        <v>336.91</v>
      </c>
      <c r="J15">
        <v>336.91</v>
      </c>
      <c r="K15">
        <f t="shared" si="1"/>
        <v>36328.67</v>
      </c>
      <c r="M15">
        <f t="shared" si="0"/>
        <v>336.90999999999997</v>
      </c>
      <c r="N15">
        <v>11.32</v>
      </c>
      <c r="AC15">
        <v>325.58999999999997</v>
      </c>
    </row>
    <row r="16" spans="1:31" x14ac:dyDescent="0.35">
      <c r="B16">
        <v>11</v>
      </c>
      <c r="C16">
        <v>0</v>
      </c>
      <c r="D16" s="8">
        <v>44694</v>
      </c>
      <c r="E16" t="s">
        <v>27</v>
      </c>
      <c r="F16" t="s">
        <v>154</v>
      </c>
      <c r="G16" t="s">
        <v>91</v>
      </c>
      <c r="I16">
        <v>30</v>
      </c>
      <c r="J16">
        <v>30</v>
      </c>
      <c r="K16">
        <f t="shared" si="1"/>
        <v>36298.67</v>
      </c>
      <c r="M16">
        <f t="shared" si="0"/>
        <v>30</v>
      </c>
      <c r="N16">
        <v>0</v>
      </c>
      <c r="Z16">
        <v>30</v>
      </c>
    </row>
    <row r="17" spans="2:31" x14ac:dyDescent="0.35">
      <c r="B17">
        <v>12</v>
      </c>
      <c r="C17">
        <v>0</v>
      </c>
      <c r="D17" s="8">
        <v>44694</v>
      </c>
      <c r="E17" t="s">
        <v>29</v>
      </c>
      <c r="F17" t="s">
        <v>246</v>
      </c>
      <c r="G17" t="s">
        <v>92</v>
      </c>
      <c r="I17">
        <v>685.58</v>
      </c>
      <c r="J17">
        <v>685.58</v>
      </c>
      <c r="K17">
        <f t="shared" si="1"/>
        <v>35613.089999999997</v>
      </c>
      <c r="M17">
        <f t="shared" si="0"/>
        <v>685.58</v>
      </c>
      <c r="N17">
        <v>5.19</v>
      </c>
      <c r="O17">
        <v>561.16</v>
      </c>
      <c r="Q17">
        <v>119.23</v>
      </c>
    </row>
    <row r="18" spans="2:31" x14ac:dyDescent="0.35">
      <c r="B18">
        <v>13</v>
      </c>
      <c r="C18">
        <v>586150037</v>
      </c>
      <c r="D18" s="8">
        <v>44694</v>
      </c>
      <c r="E18" t="s">
        <v>30</v>
      </c>
      <c r="F18" t="s">
        <v>151</v>
      </c>
      <c r="G18" t="s">
        <v>93</v>
      </c>
      <c r="I18">
        <v>132</v>
      </c>
      <c r="J18">
        <v>132</v>
      </c>
      <c r="K18">
        <f t="shared" si="1"/>
        <v>35481.089999999997</v>
      </c>
      <c r="M18">
        <f t="shared" si="0"/>
        <v>132</v>
      </c>
      <c r="N18">
        <v>22</v>
      </c>
      <c r="W18">
        <v>110</v>
      </c>
    </row>
    <row r="19" spans="2:31" x14ac:dyDescent="0.35">
      <c r="B19">
        <v>14</v>
      </c>
      <c r="C19">
        <v>0</v>
      </c>
      <c r="D19" s="8">
        <v>44694</v>
      </c>
      <c r="E19" t="s">
        <v>31</v>
      </c>
      <c r="F19" t="s">
        <v>152</v>
      </c>
      <c r="G19" t="s">
        <v>94</v>
      </c>
      <c r="I19">
        <v>15.1</v>
      </c>
      <c r="J19">
        <v>15.1</v>
      </c>
      <c r="K19">
        <f t="shared" si="1"/>
        <v>35465.99</v>
      </c>
      <c r="M19">
        <f t="shared" si="0"/>
        <v>15.1</v>
      </c>
      <c r="N19">
        <v>0</v>
      </c>
      <c r="T19">
        <v>15.1</v>
      </c>
    </row>
    <row r="20" spans="2:31" x14ac:dyDescent="0.35">
      <c r="B20">
        <v>15</v>
      </c>
      <c r="C20">
        <v>0</v>
      </c>
      <c r="D20" s="8">
        <v>44697</v>
      </c>
      <c r="E20" t="s">
        <v>32</v>
      </c>
      <c r="F20" t="s">
        <v>33</v>
      </c>
      <c r="G20" t="s">
        <v>108</v>
      </c>
      <c r="H20">
        <v>234.31</v>
      </c>
      <c r="K20">
        <f t="shared" si="1"/>
        <v>35700.299999999996</v>
      </c>
      <c r="M20">
        <f t="shared" si="0"/>
        <v>0</v>
      </c>
    </row>
    <row r="21" spans="2:31" x14ac:dyDescent="0.35">
      <c r="B21">
        <v>16</v>
      </c>
      <c r="C21">
        <v>0</v>
      </c>
      <c r="D21" s="8">
        <v>44701</v>
      </c>
      <c r="E21" t="s">
        <v>34</v>
      </c>
      <c r="F21" t="s">
        <v>35</v>
      </c>
      <c r="G21" t="s">
        <v>95</v>
      </c>
      <c r="I21">
        <v>540</v>
      </c>
      <c r="J21">
        <v>540</v>
      </c>
      <c r="K21">
        <f t="shared" si="1"/>
        <v>35160.299999999996</v>
      </c>
      <c r="M21">
        <f t="shared" si="0"/>
        <v>540</v>
      </c>
      <c r="AA21">
        <v>540</v>
      </c>
    </row>
    <row r="22" spans="2:31" x14ac:dyDescent="0.35">
      <c r="B22">
        <v>17</v>
      </c>
      <c r="C22">
        <v>0</v>
      </c>
      <c r="D22" s="8">
        <v>44701</v>
      </c>
      <c r="E22" t="s">
        <v>156</v>
      </c>
      <c r="F22" t="s">
        <v>155</v>
      </c>
      <c r="G22" t="s">
        <v>97</v>
      </c>
      <c r="I22">
        <v>500</v>
      </c>
      <c r="J22">
        <v>500</v>
      </c>
      <c r="K22">
        <f t="shared" si="1"/>
        <v>34660.299999999996</v>
      </c>
      <c r="M22">
        <f t="shared" si="0"/>
        <v>500</v>
      </c>
      <c r="AA22">
        <v>500</v>
      </c>
    </row>
    <row r="23" spans="2:31" x14ac:dyDescent="0.35">
      <c r="B23">
        <v>18</v>
      </c>
      <c r="C23">
        <v>0</v>
      </c>
      <c r="D23" s="8">
        <v>44701</v>
      </c>
      <c r="E23" t="s">
        <v>36</v>
      </c>
      <c r="F23" t="s">
        <v>155</v>
      </c>
      <c r="G23" t="s">
        <v>98</v>
      </c>
      <c r="I23">
        <v>25</v>
      </c>
      <c r="J23">
        <v>25</v>
      </c>
      <c r="K23">
        <f t="shared" si="1"/>
        <v>34635.299999999996</v>
      </c>
      <c r="M23">
        <f t="shared" si="0"/>
        <v>25</v>
      </c>
      <c r="AA23">
        <v>25</v>
      </c>
    </row>
    <row r="24" spans="2:31" x14ac:dyDescent="0.35">
      <c r="B24">
        <v>19</v>
      </c>
      <c r="C24">
        <v>0</v>
      </c>
      <c r="D24" s="8">
        <v>44705</v>
      </c>
      <c r="E24" t="s">
        <v>27</v>
      </c>
      <c r="F24" t="s">
        <v>157</v>
      </c>
      <c r="G24" t="s">
        <v>99</v>
      </c>
      <c r="I24">
        <v>15</v>
      </c>
      <c r="J24">
        <v>15</v>
      </c>
      <c r="K24">
        <f t="shared" si="1"/>
        <v>34620.299999999996</v>
      </c>
      <c r="M24">
        <f t="shared" si="0"/>
        <v>15</v>
      </c>
      <c r="Z24">
        <v>15</v>
      </c>
    </row>
    <row r="25" spans="2:31" x14ac:dyDescent="0.35">
      <c r="B25">
        <v>20</v>
      </c>
      <c r="C25">
        <v>0</v>
      </c>
      <c r="D25" s="8">
        <v>44705</v>
      </c>
      <c r="E25" t="s">
        <v>37</v>
      </c>
      <c r="F25" t="s">
        <v>166</v>
      </c>
      <c r="G25" t="s">
        <v>100</v>
      </c>
      <c r="I25">
        <v>349.36</v>
      </c>
      <c r="J25">
        <v>349.36</v>
      </c>
      <c r="K25">
        <f t="shared" si="1"/>
        <v>34270.939999999995</v>
      </c>
      <c r="M25">
        <f t="shared" si="0"/>
        <v>349.36</v>
      </c>
      <c r="AE25">
        <v>349.36</v>
      </c>
    </row>
    <row r="26" spans="2:31" x14ac:dyDescent="0.35">
      <c r="B26">
        <v>21</v>
      </c>
      <c r="C26">
        <v>0</v>
      </c>
      <c r="D26" s="8">
        <v>44706</v>
      </c>
      <c r="E26" t="s">
        <v>21</v>
      </c>
      <c r="F26" t="s">
        <v>22</v>
      </c>
      <c r="G26" t="s">
        <v>101</v>
      </c>
      <c r="I26">
        <v>238.76</v>
      </c>
      <c r="J26">
        <v>238.76</v>
      </c>
      <c r="K26">
        <f t="shared" si="1"/>
        <v>34032.179999999993</v>
      </c>
      <c r="M26">
        <f t="shared" si="0"/>
        <v>238.76</v>
      </c>
      <c r="AA26">
        <v>238.76</v>
      </c>
    </row>
    <row r="27" spans="2:31" x14ac:dyDescent="0.35">
      <c r="B27">
        <v>22</v>
      </c>
      <c r="C27">
        <v>0</v>
      </c>
      <c r="D27" s="8">
        <v>44708</v>
      </c>
      <c r="E27" t="s">
        <v>21</v>
      </c>
      <c r="F27" t="s">
        <v>22</v>
      </c>
      <c r="G27" t="s">
        <v>102</v>
      </c>
      <c r="I27">
        <v>107.7</v>
      </c>
      <c r="J27">
        <v>107.7</v>
      </c>
      <c r="K27">
        <f t="shared" si="1"/>
        <v>33924.479999999996</v>
      </c>
      <c r="M27">
        <f t="shared" si="0"/>
        <v>107.7</v>
      </c>
      <c r="AA27">
        <v>107.7</v>
      </c>
    </row>
    <row r="28" spans="2:31" x14ac:dyDescent="0.35">
      <c r="B28">
        <v>23</v>
      </c>
      <c r="C28">
        <v>0</v>
      </c>
      <c r="D28" s="8">
        <v>44718</v>
      </c>
      <c r="E28" t="s">
        <v>21</v>
      </c>
      <c r="F28" t="s">
        <v>22</v>
      </c>
      <c r="G28" t="s">
        <v>103</v>
      </c>
      <c r="I28">
        <v>126.33</v>
      </c>
      <c r="J28">
        <v>126.33</v>
      </c>
      <c r="K28">
        <f>K27+H28-J28</f>
        <v>33798.149999999994</v>
      </c>
      <c r="M28">
        <f t="shared" si="0"/>
        <v>126.33</v>
      </c>
      <c r="AA28">
        <v>126.33</v>
      </c>
    </row>
    <row r="29" spans="2:31" x14ac:dyDescent="0.35">
      <c r="B29">
        <v>24</v>
      </c>
      <c r="C29">
        <v>0</v>
      </c>
      <c r="D29" s="8">
        <v>44719</v>
      </c>
      <c r="E29" t="s">
        <v>38</v>
      </c>
      <c r="F29" t="s">
        <v>184</v>
      </c>
      <c r="G29" t="s">
        <v>104</v>
      </c>
      <c r="I29">
        <v>60</v>
      </c>
      <c r="J29">
        <v>60</v>
      </c>
      <c r="K29">
        <f t="shared" si="1"/>
        <v>33738.149999999994</v>
      </c>
      <c r="M29">
        <f t="shared" si="0"/>
        <v>60</v>
      </c>
      <c r="AA29">
        <v>60</v>
      </c>
    </row>
    <row r="30" spans="2:31" x14ac:dyDescent="0.35">
      <c r="B30">
        <v>25</v>
      </c>
      <c r="C30">
        <v>0</v>
      </c>
      <c r="D30" s="8">
        <v>44722</v>
      </c>
      <c r="E30" t="s">
        <v>39</v>
      </c>
      <c r="F30" t="s">
        <v>22</v>
      </c>
      <c r="G30" t="s">
        <v>105</v>
      </c>
      <c r="I30">
        <v>750.66</v>
      </c>
      <c r="J30">
        <v>750.66</v>
      </c>
      <c r="K30">
        <f t="shared" si="1"/>
        <v>32987.489999999991</v>
      </c>
      <c r="M30">
        <f t="shared" si="0"/>
        <v>750.66</v>
      </c>
      <c r="AA30">
        <v>750.66</v>
      </c>
    </row>
    <row r="31" spans="2:31" x14ac:dyDescent="0.35">
      <c r="B31">
        <v>26</v>
      </c>
      <c r="D31" s="8">
        <v>44721</v>
      </c>
      <c r="E31" t="s">
        <v>40</v>
      </c>
      <c r="F31" t="s">
        <v>41</v>
      </c>
      <c r="G31" t="s">
        <v>106</v>
      </c>
      <c r="I31">
        <v>240</v>
      </c>
      <c r="J31">
        <v>240</v>
      </c>
      <c r="K31">
        <f t="shared" si="1"/>
        <v>32747.489999999991</v>
      </c>
      <c r="M31">
        <f t="shared" si="0"/>
        <v>240</v>
      </c>
      <c r="N31">
        <v>0</v>
      </c>
      <c r="AA31">
        <v>240</v>
      </c>
    </row>
    <row r="32" spans="2:31" x14ac:dyDescent="0.35">
      <c r="B32">
        <v>27</v>
      </c>
      <c r="C32">
        <v>404047830</v>
      </c>
      <c r="D32" s="8">
        <v>44722</v>
      </c>
      <c r="E32" t="s">
        <v>42</v>
      </c>
      <c r="F32" t="s">
        <v>43</v>
      </c>
      <c r="G32" t="s">
        <v>107</v>
      </c>
      <c r="I32">
        <v>168</v>
      </c>
      <c r="J32">
        <v>168</v>
      </c>
      <c r="K32">
        <f t="shared" si="1"/>
        <v>32579.489999999991</v>
      </c>
      <c r="M32">
        <f t="shared" si="0"/>
        <v>168</v>
      </c>
      <c r="N32">
        <v>28</v>
      </c>
      <c r="AD32">
        <v>140</v>
      </c>
    </row>
    <row r="33" spans="2:30" x14ac:dyDescent="0.35">
      <c r="B33">
        <v>28</v>
      </c>
      <c r="C33">
        <v>520266970</v>
      </c>
      <c r="D33" s="8">
        <v>44748</v>
      </c>
      <c r="E33" t="s">
        <v>21</v>
      </c>
      <c r="F33" t="s">
        <v>22</v>
      </c>
      <c r="G33" t="s">
        <v>109</v>
      </c>
      <c r="I33">
        <v>236.82</v>
      </c>
      <c r="J33">
        <v>236.82</v>
      </c>
      <c r="K33">
        <f t="shared" si="1"/>
        <v>32342.669999999991</v>
      </c>
      <c r="M33">
        <f t="shared" si="0"/>
        <v>236.82</v>
      </c>
      <c r="N33">
        <v>39.47</v>
      </c>
      <c r="AA33">
        <v>197.35</v>
      </c>
    </row>
    <row r="34" spans="2:30" x14ac:dyDescent="0.35">
      <c r="B34">
        <v>29</v>
      </c>
      <c r="C34">
        <v>0</v>
      </c>
      <c r="D34" s="8">
        <v>44755</v>
      </c>
      <c r="E34" t="s">
        <v>12</v>
      </c>
      <c r="F34" t="s">
        <v>143</v>
      </c>
      <c r="G34" t="s">
        <v>110</v>
      </c>
      <c r="H34">
        <v>3825.6</v>
      </c>
      <c r="K34">
        <f t="shared" si="1"/>
        <v>36168.26999999999</v>
      </c>
      <c r="M34">
        <f t="shared" si="0"/>
        <v>0</v>
      </c>
    </row>
    <row r="35" spans="2:30" x14ac:dyDescent="0.35">
      <c r="B35">
        <v>30</v>
      </c>
      <c r="C35">
        <v>0</v>
      </c>
      <c r="D35" s="8">
        <v>44756</v>
      </c>
      <c r="E35" t="s">
        <v>44</v>
      </c>
      <c r="F35" t="s">
        <v>158</v>
      </c>
      <c r="G35" t="s">
        <v>111</v>
      </c>
      <c r="I35">
        <v>275</v>
      </c>
      <c r="J35">
        <v>275</v>
      </c>
      <c r="K35">
        <f t="shared" si="1"/>
        <v>35893.26999999999</v>
      </c>
      <c r="M35">
        <f t="shared" si="0"/>
        <v>275</v>
      </c>
      <c r="N35">
        <v>0</v>
      </c>
      <c r="X35">
        <v>275</v>
      </c>
    </row>
    <row r="36" spans="2:30" x14ac:dyDescent="0.35">
      <c r="B36">
        <v>31</v>
      </c>
      <c r="C36">
        <v>639237322</v>
      </c>
      <c r="D36" s="8">
        <v>44757</v>
      </c>
      <c r="E36" t="s">
        <v>29</v>
      </c>
      <c r="F36" t="s">
        <v>245</v>
      </c>
      <c r="G36" t="s">
        <v>112</v>
      </c>
      <c r="I36">
        <v>600.57000000000005</v>
      </c>
      <c r="J36">
        <v>600.57000000000005</v>
      </c>
      <c r="K36">
        <f t="shared" si="1"/>
        <v>35292.69999999999</v>
      </c>
      <c r="M36">
        <f t="shared" si="0"/>
        <v>600.56999999999994</v>
      </c>
      <c r="N36">
        <v>3.76</v>
      </c>
      <c r="O36">
        <v>518.52</v>
      </c>
      <c r="Q36">
        <v>78.290000000000006</v>
      </c>
    </row>
    <row r="37" spans="2:30" x14ac:dyDescent="0.35">
      <c r="B37">
        <v>32</v>
      </c>
      <c r="D37" s="8">
        <v>44760</v>
      </c>
      <c r="E37" t="s">
        <v>46</v>
      </c>
      <c r="F37" t="s">
        <v>159</v>
      </c>
      <c r="G37" t="s">
        <v>113</v>
      </c>
      <c r="I37">
        <v>50</v>
      </c>
      <c r="J37">
        <v>50</v>
      </c>
      <c r="K37">
        <f t="shared" si="1"/>
        <v>35242.69999999999</v>
      </c>
      <c r="M37">
        <f t="shared" si="0"/>
        <v>50</v>
      </c>
      <c r="Z37">
        <v>50</v>
      </c>
    </row>
    <row r="38" spans="2:30" x14ac:dyDescent="0.35">
      <c r="B38">
        <v>33</v>
      </c>
      <c r="D38" s="8">
        <v>44764</v>
      </c>
      <c r="E38" t="s">
        <v>47</v>
      </c>
      <c r="F38" t="s">
        <v>144</v>
      </c>
      <c r="G38" t="s">
        <v>115</v>
      </c>
      <c r="H38">
        <v>75</v>
      </c>
      <c r="K38">
        <f t="shared" si="1"/>
        <v>35317.69999999999</v>
      </c>
      <c r="M38">
        <f t="shared" ref="M38:M69" si="2">SUM(N38:AE38)</f>
        <v>0</v>
      </c>
    </row>
    <row r="39" spans="2:30" x14ac:dyDescent="0.35">
      <c r="B39">
        <v>34</v>
      </c>
      <c r="D39" s="8">
        <v>44771</v>
      </c>
      <c r="E39" t="s">
        <v>63</v>
      </c>
      <c r="F39" t="s">
        <v>161</v>
      </c>
      <c r="G39" t="s">
        <v>114</v>
      </c>
      <c r="I39">
        <v>70</v>
      </c>
      <c r="J39">
        <v>70</v>
      </c>
      <c r="K39">
        <f t="shared" si="1"/>
        <v>35247.69999999999</v>
      </c>
      <c r="M39">
        <f t="shared" si="2"/>
        <v>70</v>
      </c>
      <c r="Z39">
        <v>70</v>
      </c>
    </row>
    <row r="40" spans="2:30" x14ac:dyDescent="0.35">
      <c r="B40">
        <v>35</v>
      </c>
      <c r="D40" s="8">
        <v>44775</v>
      </c>
      <c r="E40" t="s">
        <v>48</v>
      </c>
      <c r="F40" t="s">
        <v>145</v>
      </c>
      <c r="G40" t="s">
        <v>116</v>
      </c>
      <c r="H40">
        <v>260.33999999999997</v>
      </c>
      <c r="K40">
        <f t="shared" si="1"/>
        <v>35508.039999999986</v>
      </c>
      <c r="M40">
        <f t="shared" si="2"/>
        <v>0</v>
      </c>
    </row>
    <row r="41" spans="2:30" x14ac:dyDescent="0.35">
      <c r="B41">
        <v>36</v>
      </c>
      <c r="C41">
        <v>155847044</v>
      </c>
      <c r="D41" s="8">
        <v>44776</v>
      </c>
      <c r="E41" t="s">
        <v>49</v>
      </c>
      <c r="F41" t="s">
        <v>253</v>
      </c>
      <c r="G41" t="s">
        <v>117</v>
      </c>
      <c r="I41">
        <v>260.33999999999997</v>
      </c>
      <c r="J41">
        <v>260.33999999999997</v>
      </c>
      <c r="K41">
        <f t="shared" si="1"/>
        <v>35247.69999999999</v>
      </c>
      <c r="M41">
        <f t="shared" si="2"/>
        <v>260.33999999999997</v>
      </c>
      <c r="N41">
        <v>43.39</v>
      </c>
      <c r="Y41">
        <v>216.95</v>
      </c>
    </row>
    <row r="42" spans="2:30" x14ac:dyDescent="0.35">
      <c r="B42">
        <v>37</v>
      </c>
      <c r="D42" s="8">
        <v>44788</v>
      </c>
      <c r="E42" t="s">
        <v>50</v>
      </c>
      <c r="F42" t="s">
        <v>162</v>
      </c>
      <c r="G42" t="s">
        <v>118</v>
      </c>
      <c r="I42">
        <v>402</v>
      </c>
      <c r="J42">
        <v>402</v>
      </c>
      <c r="K42">
        <f t="shared" si="1"/>
        <v>34845.69999999999</v>
      </c>
      <c r="M42">
        <f t="shared" si="2"/>
        <v>402</v>
      </c>
      <c r="N42">
        <v>67</v>
      </c>
      <c r="X42">
        <v>335</v>
      </c>
    </row>
    <row r="43" spans="2:30" x14ac:dyDescent="0.35">
      <c r="B43">
        <v>38</v>
      </c>
      <c r="D43" s="8">
        <v>44813</v>
      </c>
      <c r="E43" t="s">
        <v>26</v>
      </c>
      <c r="F43" t="s">
        <v>52</v>
      </c>
      <c r="G43" t="s">
        <v>119</v>
      </c>
      <c r="I43">
        <v>4.03</v>
      </c>
      <c r="J43">
        <v>4.03</v>
      </c>
      <c r="K43">
        <f t="shared" si="1"/>
        <v>34841.669999999991</v>
      </c>
      <c r="M43">
        <f t="shared" si="2"/>
        <v>4.03</v>
      </c>
      <c r="N43">
        <v>0</v>
      </c>
      <c r="Z43">
        <v>4.03</v>
      </c>
    </row>
    <row r="44" spans="2:30" x14ac:dyDescent="0.35">
      <c r="B44">
        <v>39</v>
      </c>
      <c r="D44" s="8">
        <v>44813</v>
      </c>
      <c r="E44" t="s">
        <v>51</v>
      </c>
      <c r="F44" t="s">
        <v>53</v>
      </c>
      <c r="G44" t="s">
        <v>120</v>
      </c>
      <c r="I44">
        <v>25</v>
      </c>
      <c r="J44">
        <v>25</v>
      </c>
      <c r="K44">
        <f t="shared" si="1"/>
        <v>34816.669999999991</v>
      </c>
      <c r="M44">
        <f t="shared" si="2"/>
        <v>25</v>
      </c>
      <c r="N44">
        <v>0</v>
      </c>
      <c r="AD44">
        <v>25</v>
      </c>
    </row>
    <row r="45" spans="2:30" x14ac:dyDescent="0.35">
      <c r="B45">
        <v>40</v>
      </c>
      <c r="D45" s="8">
        <v>44813</v>
      </c>
      <c r="E45" t="s">
        <v>29</v>
      </c>
      <c r="F45" t="s">
        <v>55</v>
      </c>
      <c r="G45" t="s">
        <v>121</v>
      </c>
      <c r="I45">
        <v>663.3</v>
      </c>
      <c r="J45">
        <v>663.3</v>
      </c>
      <c r="K45">
        <f t="shared" si="1"/>
        <v>34153.369999999988</v>
      </c>
      <c r="M45">
        <f t="shared" si="2"/>
        <v>663.30000000000007</v>
      </c>
      <c r="N45">
        <v>15.1</v>
      </c>
      <c r="O45">
        <v>515.72</v>
      </c>
      <c r="Q45">
        <v>132.47999999999999</v>
      </c>
    </row>
    <row r="46" spans="2:30" x14ac:dyDescent="0.35">
      <c r="B46">
        <v>41</v>
      </c>
      <c r="C46">
        <v>155847044</v>
      </c>
      <c r="D46" s="8">
        <v>44817</v>
      </c>
      <c r="E46" t="s">
        <v>49</v>
      </c>
      <c r="F46" t="s">
        <v>54</v>
      </c>
      <c r="G46" t="s">
        <v>122</v>
      </c>
      <c r="I46">
        <v>206.99</v>
      </c>
      <c r="J46">
        <v>206.99</v>
      </c>
      <c r="K46">
        <f t="shared" si="1"/>
        <v>33946.37999999999</v>
      </c>
      <c r="M46">
        <f t="shared" si="2"/>
        <v>206.99</v>
      </c>
      <c r="N46">
        <v>34.5</v>
      </c>
      <c r="Y46">
        <v>172.49</v>
      </c>
    </row>
    <row r="47" spans="2:30" x14ac:dyDescent="0.35">
      <c r="B47">
        <v>42</v>
      </c>
      <c r="D47" s="8">
        <v>44834</v>
      </c>
      <c r="E47" t="s">
        <v>10</v>
      </c>
      <c r="F47" t="s">
        <v>163</v>
      </c>
      <c r="G47" t="s">
        <v>123</v>
      </c>
      <c r="I47">
        <v>59.6</v>
      </c>
      <c r="J47">
        <v>59.6</v>
      </c>
      <c r="K47">
        <f t="shared" si="1"/>
        <v>33886.779999999992</v>
      </c>
      <c r="M47">
        <f t="shared" si="2"/>
        <v>59.6</v>
      </c>
      <c r="N47">
        <v>0</v>
      </c>
      <c r="Z47">
        <v>59.6</v>
      </c>
    </row>
    <row r="48" spans="2:30" x14ac:dyDescent="0.35">
      <c r="B48">
        <v>43</v>
      </c>
      <c r="D48" s="8">
        <v>44839</v>
      </c>
      <c r="E48" t="s">
        <v>56</v>
      </c>
      <c r="F48" t="s">
        <v>45</v>
      </c>
      <c r="G48" t="s">
        <v>124</v>
      </c>
      <c r="I48">
        <v>100</v>
      </c>
      <c r="J48">
        <v>100</v>
      </c>
      <c r="K48">
        <f t="shared" si="1"/>
        <v>33786.779999999992</v>
      </c>
      <c r="M48">
        <f t="shared" si="2"/>
        <v>100</v>
      </c>
      <c r="N48">
        <v>0</v>
      </c>
      <c r="X48">
        <v>100</v>
      </c>
    </row>
    <row r="49" spans="2:30" x14ac:dyDescent="0.35">
      <c r="B49">
        <v>44</v>
      </c>
      <c r="D49" s="8">
        <v>44839</v>
      </c>
      <c r="E49" t="s">
        <v>51</v>
      </c>
      <c r="F49" t="s">
        <v>164</v>
      </c>
      <c r="G49" t="s">
        <v>125</v>
      </c>
      <c r="I49">
        <v>97.43</v>
      </c>
      <c r="J49">
        <v>97.43</v>
      </c>
      <c r="K49">
        <f t="shared" si="1"/>
        <v>33689.349999999991</v>
      </c>
      <c r="M49">
        <f t="shared" si="2"/>
        <v>97.43</v>
      </c>
      <c r="N49">
        <v>0</v>
      </c>
      <c r="Q49">
        <v>97.43</v>
      </c>
    </row>
    <row r="50" spans="2:30" x14ac:dyDescent="0.35">
      <c r="B50">
        <v>45</v>
      </c>
      <c r="C50">
        <v>297094655</v>
      </c>
      <c r="D50" s="8">
        <v>44866</v>
      </c>
      <c r="E50" t="s">
        <v>57</v>
      </c>
      <c r="F50" t="s">
        <v>165</v>
      </c>
      <c r="G50" t="s">
        <v>126</v>
      </c>
      <c r="I50">
        <v>5016</v>
      </c>
      <c r="J50">
        <v>5016</v>
      </c>
      <c r="K50">
        <f t="shared" si="1"/>
        <v>28673.349999999991</v>
      </c>
      <c r="M50">
        <f t="shared" si="2"/>
        <v>5016</v>
      </c>
      <c r="N50">
        <v>836</v>
      </c>
      <c r="Y50">
        <v>4180</v>
      </c>
    </row>
    <row r="51" spans="2:30" x14ac:dyDescent="0.35">
      <c r="B51">
        <v>46</v>
      </c>
      <c r="D51" s="8">
        <v>44866</v>
      </c>
      <c r="E51" t="s">
        <v>51</v>
      </c>
      <c r="F51" t="s">
        <v>58</v>
      </c>
      <c r="G51" t="s">
        <v>127</v>
      </c>
      <c r="I51">
        <v>40</v>
      </c>
      <c r="J51">
        <v>40</v>
      </c>
      <c r="K51">
        <f t="shared" si="1"/>
        <v>28633.349999999991</v>
      </c>
      <c r="M51">
        <f t="shared" si="2"/>
        <v>40</v>
      </c>
      <c r="N51">
        <v>0</v>
      </c>
      <c r="AD51">
        <v>40</v>
      </c>
    </row>
    <row r="52" spans="2:30" x14ac:dyDescent="0.35">
      <c r="B52">
        <v>47</v>
      </c>
      <c r="D52" s="8">
        <v>44866</v>
      </c>
      <c r="E52" t="s">
        <v>51</v>
      </c>
      <c r="F52" t="s">
        <v>58</v>
      </c>
      <c r="G52" t="s">
        <v>128</v>
      </c>
      <c r="I52">
        <v>25</v>
      </c>
      <c r="J52">
        <v>25</v>
      </c>
      <c r="K52">
        <f t="shared" si="1"/>
        <v>28608.349999999991</v>
      </c>
      <c r="M52">
        <f t="shared" si="2"/>
        <v>25</v>
      </c>
      <c r="N52">
        <v>0</v>
      </c>
      <c r="AD52">
        <v>25</v>
      </c>
    </row>
    <row r="53" spans="2:30" x14ac:dyDescent="0.35">
      <c r="B53">
        <v>48</v>
      </c>
      <c r="D53" s="8">
        <v>44869</v>
      </c>
      <c r="E53" t="s">
        <v>12</v>
      </c>
      <c r="F53" t="s">
        <v>254</v>
      </c>
      <c r="G53" t="s">
        <v>129</v>
      </c>
      <c r="H53">
        <v>383.96</v>
      </c>
      <c r="K53">
        <f t="shared" si="1"/>
        <v>28992.30999999999</v>
      </c>
      <c r="M53">
        <f t="shared" si="2"/>
        <v>0</v>
      </c>
    </row>
    <row r="54" spans="2:30" x14ac:dyDescent="0.35">
      <c r="B54">
        <v>49</v>
      </c>
      <c r="C54">
        <v>186378167</v>
      </c>
      <c r="D54" s="8">
        <v>44874</v>
      </c>
      <c r="E54" t="s">
        <v>26</v>
      </c>
      <c r="F54" t="s">
        <v>59</v>
      </c>
      <c r="G54" t="s">
        <v>130</v>
      </c>
      <c r="I54">
        <v>100.3</v>
      </c>
      <c r="J54">
        <v>100.3</v>
      </c>
      <c r="K54">
        <f t="shared" si="1"/>
        <v>28892.009999999991</v>
      </c>
      <c r="M54">
        <f t="shared" si="2"/>
        <v>100.3</v>
      </c>
      <c r="N54">
        <v>0</v>
      </c>
      <c r="Z54">
        <v>100.3</v>
      </c>
    </row>
    <row r="55" spans="2:30" x14ac:dyDescent="0.35">
      <c r="B55">
        <v>50</v>
      </c>
      <c r="D55" s="8">
        <v>44876</v>
      </c>
      <c r="E55" t="s">
        <v>29</v>
      </c>
      <c r="F55" t="s">
        <v>60</v>
      </c>
      <c r="G55" t="s">
        <v>131</v>
      </c>
      <c r="I55">
        <v>982.65</v>
      </c>
      <c r="J55">
        <v>982.65</v>
      </c>
      <c r="K55">
        <f t="shared" si="1"/>
        <v>27909.35999999999</v>
      </c>
      <c r="M55">
        <f t="shared" si="2"/>
        <v>982.65000000000009</v>
      </c>
      <c r="O55">
        <v>467.92</v>
      </c>
      <c r="Q55">
        <v>514.73</v>
      </c>
    </row>
    <row r="56" spans="2:30" x14ac:dyDescent="0.35">
      <c r="B56">
        <v>51</v>
      </c>
      <c r="D56" s="8">
        <v>44904</v>
      </c>
      <c r="E56" t="s">
        <v>61</v>
      </c>
      <c r="F56" t="s">
        <v>62</v>
      </c>
      <c r="G56" t="s">
        <v>132</v>
      </c>
      <c r="I56">
        <v>35</v>
      </c>
      <c r="J56">
        <v>35</v>
      </c>
      <c r="K56">
        <f t="shared" si="1"/>
        <v>27874.35999999999</v>
      </c>
      <c r="M56">
        <f t="shared" si="2"/>
        <v>35</v>
      </c>
      <c r="Q56">
        <v>35</v>
      </c>
    </row>
    <row r="57" spans="2:30" x14ac:dyDescent="0.35">
      <c r="B57">
        <v>52</v>
      </c>
      <c r="C57">
        <v>220430231</v>
      </c>
      <c r="D57" s="8">
        <v>44914</v>
      </c>
      <c r="E57" t="s">
        <v>63</v>
      </c>
      <c r="F57" t="s">
        <v>182</v>
      </c>
      <c r="G57" t="s">
        <v>133</v>
      </c>
      <c r="I57">
        <v>15.05</v>
      </c>
      <c r="K57">
        <f t="shared" si="1"/>
        <v>27874.35999999999</v>
      </c>
      <c r="M57">
        <f t="shared" si="2"/>
        <v>15.05</v>
      </c>
      <c r="Z57">
        <v>15.05</v>
      </c>
    </row>
    <row r="58" spans="2:30" x14ac:dyDescent="0.35">
      <c r="C58">
        <v>343475355</v>
      </c>
      <c r="D58" s="8">
        <v>44914</v>
      </c>
      <c r="E58" t="s">
        <v>63</v>
      </c>
      <c r="F58" t="s">
        <v>183</v>
      </c>
      <c r="G58" t="s">
        <v>133</v>
      </c>
      <c r="I58">
        <v>50.79</v>
      </c>
      <c r="J58">
        <f>SUM(I57:I58)</f>
        <v>65.84</v>
      </c>
      <c r="K58">
        <f t="shared" si="1"/>
        <v>27808.51999999999</v>
      </c>
      <c r="M58">
        <f t="shared" si="2"/>
        <v>50.79</v>
      </c>
      <c r="Z58">
        <v>50.79</v>
      </c>
    </row>
    <row r="59" spans="2:30" x14ac:dyDescent="0.35">
      <c r="B59">
        <v>53</v>
      </c>
      <c r="C59">
        <v>673803912</v>
      </c>
      <c r="D59" s="8">
        <v>44914</v>
      </c>
      <c r="E59" t="s">
        <v>64</v>
      </c>
      <c r="F59" t="s">
        <v>65</v>
      </c>
      <c r="G59" t="s">
        <v>134</v>
      </c>
      <c r="I59">
        <v>162</v>
      </c>
      <c r="J59">
        <v>162</v>
      </c>
      <c r="K59">
        <f t="shared" si="1"/>
        <v>27646.51999999999</v>
      </c>
      <c r="M59">
        <f t="shared" si="2"/>
        <v>162</v>
      </c>
      <c r="N59">
        <v>27</v>
      </c>
      <c r="Z59">
        <v>135</v>
      </c>
    </row>
    <row r="60" spans="2:30" x14ac:dyDescent="0.35">
      <c r="B60">
        <v>54</v>
      </c>
      <c r="D60" s="8">
        <v>44914</v>
      </c>
      <c r="E60" t="s">
        <v>181</v>
      </c>
      <c r="F60" t="s">
        <v>255</v>
      </c>
      <c r="G60" t="s">
        <v>135</v>
      </c>
      <c r="I60">
        <v>1285.21</v>
      </c>
      <c r="J60">
        <v>1285.21</v>
      </c>
      <c r="K60">
        <f t="shared" si="1"/>
        <v>26361.30999999999</v>
      </c>
      <c r="M60">
        <f t="shared" si="2"/>
        <v>1285.21</v>
      </c>
      <c r="Z60">
        <v>1285.21</v>
      </c>
    </row>
    <row r="61" spans="2:30" x14ac:dyDescent="0.35">
      <c r="B61">
        <v>55</v>
      </c>
      <c r="D61" s="8">
        <v>44924</v>
      </c>
      <c r="E61" t="s">
        <v>66</v>
      </c>
      <c r="F61" t="s">
        <v>67</v>
      </c>
      <c r="G61" t="s">
        <v>136</v>
      </c>
      <c r="I61">
        <v>90</v>
      </c>
      <c r="J61">
        <v>90</v>
      </c>
      <c r="K61">
        <f t="shared" si="1"/>
        <v>26271.30999999999</v>
      </c>
      <c r="M61">
        <f t="shared" si="2"/>
        <v>90</v>
      </c>
      <c r="Q61">
        <v>90</v>
      </c>
    </row>
    <row r="62" spans="2:30" x14ac:dyDescent="0.35">
      <c r="B62">
        <v>56</v>
      </c>
      <c r="D62" s="8">
        <v>44957</v>
      </c>
      <c r="E62" t="s">
        <v>32</v>
      </c>
      <c r="F62" t="s">
        <v>168</v>
      </c>
      <c r="G62" t="s">
        <v>137</v>
      </c>
      <c r="I62">
        <v>149.6</v>
      </c>
      <c r="J62" s="5">
        <v>149.6</v>
      </c>
      <c r="K62">
        <f t="shared" si="1"/>
        <v>26121.709999999992</v>
      </c>
      <c r="M62">
        <f t="shared" si="2"/>
        <v>149.6</v>
      </c>
      <c r="O62">
        <v>149.6</v>
      </c>
    </row>
    <row r="63" spans="2:30" x14ac:dyDescent="0.35">
      <c r="B63">
        <v>57</v>
      </c>
      <c r="D63" s="8">
        <v>44957</v>
      </c>
      <c r="E63" t="s">
        <v>29</v>
      </c>
      <c r="F63" t="s">
        <v>68</v>
      </c>
      <c r="G63" t="s">
        <v>138</v>
      </c>
      <c r="I63">
        <v>95.04</v>
      </c>
      <c r="J63" s="5">
        <v>95.04</v>
      </c>
      <c r="K63">
        <f t="shared" si="1"/>
        <v>26026.669999999991</v>
      </c>
      <c r="M63">
        <f t="shared" si="2"/>
        <v>95.04</v>
      </c>
      <c r="O63">
        <v>95.04</v>
      </c>
    </row>
    <row r="64" spans="2:30" x14ac:dyDescent="0.35">
      <c r="B64">
        <v>58</v>
      </c>
      <c r="D64" s="8">
        <v>44957</v>
      </c>
      <c r="E64" t="s">
        <v>69</v>
      </c>
      <c r="F64" t="s">
        <v>70</v>
      </c>
      <c r="G64" t="s">
        <v>139</v>
      </c>
      <c r="I64">
        <v>319.2</v>
      </c>
      <c r="J64" s="5">
        <v>319.2</v>
      </c>
      <c r="K64">
        <f t="shared" si="1"/>
        <v>25707.46999999999</v>
      </c>
      <c r="M64">
        <f t="shared" si="2"/>
        <v>319.2</v>
      </c>
      <c r="O64">
        <v>319.2</v>
      </c>
    </row>
    <row r="65" spans="2:31" x14ac:dyDescent="0.35">
      <c r="B65">
        <v>59</v>
      </c>
      <c r="D65" s="8">
        <v>44985</v>
      </c>
      <c r="E65" t="s">
        <v>32</v>
      </c>
      <c r="F65" t="s">
        <v>167</v>
      </c>
      <c r="G65" t="s">
        <v>169</v>
      </c>
      <c r="I65">
        <v>79.8</v>
      </c>
      <c r="J65" s="5">
        <v>79.8</v>
      </c>
      <c r="K65">
        <f t="shared" si="1"/>
        <v>25627.669999999991</v>
      </c>
      <c r="M65">
        <f t="shared" si="2"/>
        <v>79.8</v>
      </c>
      <c r="O65">
        <v>79.8</v>
      </c>
    </row>
    <row r="66" spans="2:31" x14ac:dyDescent="0.35">
      <c r="B66">
        <v>60</v>
      </c>
      <c r="D66" s="8">
        <v>44985</v>
      </c>
      <c r="E66" t="s">
        <v>69</v>
      </c>
      <c r="F66" t="s">
        <v>70</v>
      </c>
      <c r="G66" t="s">
        <v>170</v>
      </c>
      <c r="I66">
        <v>319.2</v>
      </c>
      <c r="J66" s="5">
        <v>319.2</v>
      </c>
      <c r="K66">
        <f t="shared" si="1"/>
        <v>25308.46999999999</v>
      </c>
      <c r="M66">
        <f t="shared" si="2"/>
        <v>319.2</v>
      </c>
      <c r="O66">
        <v>319.2</v>
      </c>
    </row>
    <row r="67" spans="2:31" x14ac:dyDescent="0.35">
      <c r="B67">
        <v>61</v>
      </c>
      <c r="C67">
        <v>357664363</v>
      </c>
      <c r="D67" s="8">
        <v>44985</v>
      </c>
      <c r="E67" t="s">
        <v>69</v>
      </c>
      <c r="F67" t="s">
        <v>175</v>
      </c>
      <c r="G67" t="s">
        <v>171</v>
      </c>
      <c r="I67">
        <v>194.64</v>
      </c>
      <c r="K67">
        <f t="shared" si="1"/>
        <v>25308.46999999999</v>
      </c>
      <c r="M67">
        <f t="shared" si="2"/>
        <v>194.64000000000001</v>
      </c>
      <c r="N67">
        <v>6.27</v>
      </c>
      <c r="Q67">
        <v>188.37</v>
      </c>
    </row>
    <row r="68" spans="2:31" x14ac:dyDescent="0.35">
      <c r="B68">
        <v>62</v>
      </c>
      <c r="C68">
        <v>190023639</v>
      </c>
      <c r="D68" s="8">
        <v>44985</v>
      </c>
      <c r="E68" t="s">
        <v>69</v>
      </c>
      <c r="F68" t="s">
        <v>178</v>
      </c>
      <c r="G68" t="s">
        <v>171</v>
      </c>
      <c r="I68">
        <v>19.77</v>
      </c>
      <c r="J68" s="5">
        <f>SUM(I67:I68)</f>
        <v>214.41</v>
      </c>
      <c r="K68">
        <f t="shared" si="1"/>
        <v>25094.05999999999</v>
      </c>
      <c r="M68">
        <f t="shared" si="2"/>
        <v>19.77</v>
      </c>
      <c r="N68">
        <v>3.3</v>
      </c>
      <c r="Z68">
        <v>16.47</v>
      </c>
    </row>
    <row r="69" spans="2:31" x14ac:dyDescent="0.35">
      <c r="B69">
        <v>63</v>
      </c>
      <c r="C69">
        <v>639237322</v>
      </c>
      <c r="D69" s="8">
        <v>44985</v>
      </c>
      <c r="E69" t="s">
        <v>63</v>
      </c>
      <c r="F69" t="s">
        <v>177</v>
      </c>
      <c r="G69" t="s">
        <v>174</v>
      </c>
      <c r="I69">
        <v>22.56</v>
      </c>
      <c r="J69" s="5">
        <v>22.56</v>
      </c>
      <c r="K69">
        <f t="shared" si="1"/>
        <v>25071.499999999989</v>
      </c>
      <c r="M69">
        <f t="shared" si="2"/>
        <v>22.560000000000002</v>
      </c>
      <c r="N69">
        <v>3.76</v>
      </c>
      <c r="Q69">
        <v>18.8</v>
      </c>
    </row>
    <row r="70" spans="2:31" x14ac:dyDescent="0.35">
      <c r="B70">
        <v>64</v>
      </c>
      <c r="D70" s="8">
        <v>44991</v>
      </c>
      <c r="E70" t="s">
        <v>185</v>
      </c>
      <c r="F70" t="s">
        <v>186</v>
      </c>
      <c r="G70" t="s">
        <v>180</v>
      </c>
      <c r="I70">
        <v>50</v>
      </c>
      <c r="J70" s="5">
        <v>50</v>
      </c>
      <c r="K70">
        <f t="shared" si="1"/>
        <v>25021.499999999989</v>
      </c>
      <c r="M70">
        <f>SUM(N70:AE70)</f>
        <v>50</v>
      </c>
      <c r="N70">
        <v>0</v>
      </c>
      <c r="AA70">
        <v>50</v>
      </c>
    </row>
    <row r="71" spans="2:31" x14ac:dyDescent="0.35">
      <c r="B71">
        <v>65</v>
      </c>
      <c r="D71" s="8">
        <v>44991</v>
      </c>
      <c r="E71" t="s">
        <v>185</v>
      </c>
      <c r="F71" t="s">
        <v>187</v>
      </c>
      <c r="G71" t="s">
        <v>188</v>
      </c>
      <c r="I71">
        <v>23</v>
      </c>
      <c r="J71" s="5">
        <v>23</v>
      </c>
      <c r="K71">
        <f t="shared" si="1"/>
        <v>24998.499999999989</v>
      </c>
      <c r="M71">
        <f>SUM(N71:AE71)</f>
        <v>23</v>
      </c>
      <c r="N71">
        <v>0</v>
      </c>
      <c r="AA71">
        <v>23</v>
      </c>
    </row>
    <row r="72" spans="2:31" x14ac:dyDescent="0.35">
      <c r="B72">
        <v>66</v>
      </c>
      <c r="D72" s="8">
        <v>44993</v>
      </c>
      <c r="E72" t="s">
        <v>34</v>
      </c>
      <c r="F72" t="s">
        <v>240</v>
      </c>
      <c r="G72" t="s">
        <v>241</v>
      </c>
      <c r="I72">
        <v>500</v>
      </c>
      <c r="J72" s="5">
        <v>500</v>
      </c>
      <c r="K72">
        <f t="shared" si="1"/>
        <v>24498.499999999989</v>
      </c>
      <c r="M72">
        <f>SUM(N72:AE72)</f>
        <v>500</v>
      </c>
      <c r="N72">
        <v>0</v>
      </c>
      <c r="AA72">
        <v>500</v>
      </c>
    </row>
    <row r="73" spans="2:31" x14ac:dyDescent="0.35">
      <c r="B73">
        <v>67</v>
      </c>
      <c r="D73" s="8">
        <v>45013</v>
      </c>
      <c r="E73" t="s">
        <v>69</v>
      </c>
      <c r="F73" t="s">
        <v>172</v>
      </c>
      <c r="G73" t="s">
        <v>176</v>
      </c>
      <c r="I73">
        <v>422.51</v>
      </c>
      <c r="J73" s="5">
        <v>422.51</v>
      </c>
      <c r="K73">
        <f>K72+H73-J73</f>
        <v>24075.989999999991</v>
      </c>
      <c r="M73">
        <f>SUM(N73:AE73)</f>
        <v>422.51</v>
      </c>
      <c r="N73">
        <v>0</v>
      </c>
      <c r="O73">
        <v>422.51</v>
      </c>
    </row>
    <row r="74" spans="2:31" x14ac:dyDescent="0.35">
      <c r="B74">
        <v>68</v>
      </c>
      <c r="D74" s="8">
        <v>45013</v>
      </c>
      <c r="E74" t="s">
        <v>32</v>
      </c>
      <c r="F74" t="s">
        <v>173</v>
      </c>
      <c r="G74" t="s">
        <v>179</v>
      </c>
      <c r="I74">
        <v>105.4</v>
      </c>
      <c r="J74" s="5">
        <v>105.4</v>
      </c>
      <c r="K74">
        <f>K73+H74-J74</f>
        <v>23970.589999999989</v>
      </c>
      <c r="M74">
        <f>SUM(N74:AE74)</f>
        <v>105.4</v>
      </c>
      <c r="N74">
        <v>0</v>
      </c>
      <c r="O74">
        <v>105.4</v>
      </c>
    </row>
    <row r="75" spans="2:31" ht="15" thickBot="1" x14ac:dyDescent="0.4">
      <c r="F75" s="2" t="s">
        <v>5</v>
      </c>
      <c r="H75" s="3">
        <f>SUM(H6:H74)</f>
        <v>19574.21</v>
      </c>
      <c r="I75" s="3">
        <f>SUM(I6:I74)</f>
        <v>19172.899999999998</v>
      </c>
      <c r="J75" s="3">
        <f>SUM(J6:J74)</f>
        <v>19172.899999999998</v>
      </c>
      <c r="K75" s="3">
        <f>K74</f>
        <v>23970.589999999989</v>
      </c>
      <c r="M75" s="3">
        <f t="shared" ref="M75:AE75" si="3">SUM(M6:M74)</f>
        <v>19172.899999999998</v>
      </c>
      <c r="N75" s="3">
        <f t="shared" si="3"/>
        <v>1330.12</v>
      </c>
      <c r="O75" s="3">
        <f t="shared" si="3"/>
        <v>3554.0699999999993</v>
      </c>
      <c r="P75" s="3">
        <f t="shared" si="3"/>
        <v>70</v>
      </c>
      <c r="Q75" s="3">
        <f t="shared" si="3"/>
        <v>1274.3300000000002</v>
      </c>
      <c r="R75" s="3">
        <f t="shared" si="3"/>
        <v>0</v>
      </c>
      <c r="S75" s="3">
        <f t="shared" si="3"/>
        <v>0</v>
      </c>
      <c r="T75" s="3">
        <f t="shared" si="3"/>
        <v>15.1</v>
      </c>
      <c r="U75" s="3">
        <f t="shared" si="3"/>
        <v>0</v>
      </c>
      <c r="V75" s="3">
        <f t="shared" si="3"/>
        <v>0</v>
      </c>
      <c r="W75" s="3">
        <f t="shared" si="3"/>
        <v>110</v>
      </c>
      <c r="X75" s="3">
        <f t="shared" si="3"/>
        <v>710</v>
      </c>
      <c r="Y75" s="3">
        <f t="shared" si="3"/>
        <v>4569.4399999999996</v>
      </c>
      <c r="Z75" s="3">
        <f t="shared" si="3"/>
        <v>1917.45</v>
      </c>
      <c r="AA75" s="3">
        <f t="shared" si="3"/>
        <v>4636.4399999999987</v>
      </c>
      <c r="AB75" s="3">
        <f t="shared" si="3"/>
        <v>81</v>
      </c>
      <c r="AC75" s="3">
        <f t="shared" si="3"/>
        <v>325.58999999999997</v>
      </c>
      <c r="AD75" s="3">
        <f t="shared" si="3"/>
        <v>230</v>
      </c>
      <c r="AE75" s="3">
        <f t="shared" si="3"/>
        <v>349.36</v>
      </c>
    </row>
    <row r="76" spans="2:31" ht="15" thickTop="1" x14ac:dyDescent="0.35"/>
    <row r="77" spans="2:31" x14ac:dyDescent="0.35">
      <c r="AD77" t="s">
        <v>189</v>
      </c>
      <c r="AE77">
        <f>SUM(N75:AE75)</f>
        <v>19172.899999999998</v>
      </c>
    </row>
  </sheetData>
  <phoneticPr fontId="4" type="noConversion"/>
  <pageMargins left="0.7" right="0.7" top="0.75" bottom="0.75" header="0.3" footer="0.3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2ABA9-1985-4A2F-9A84-26435D29CC81}">
  <sheetPr>
    <pageSetUpPr fitToPage="1"/>
  </sheetPr>
  <dimension ref="B2:W28"/>
  <sheetViews>
    <sheetView tabSelected="1" workbookViewId="0">
      <pane xSplit="11" ySplit="5" topLeftCell="L14" activePane="bottomRight" state="frozen"/>
      <selection pane="topRight" activeCell="L1" sqref="L1"/>
      <selection pane="bottomLeft" activeCell="A6" sqref="A6"/>
      <selection pane="bottomRight" activeCell="F25" sqref="F25"/>
    </sheetView>
  </sheetViews>
  <sheetFormatPr defaultRowHeight="14.5" x14ac:dyDescent="0.35"/>
  <cols>
    <col min="3" max="3" width="11.453125" customWidth="1"/>
    <col min="4" max="4" width="11.7265625" style="7" customWidth="1"/>
    <col min="5" max="5" width="19.26953125" customWidth="1"/>
    <col min="6" max="6" width="30.54296875" customWidth="1"/>
    <col min="7" max="7" width="5.7265625" customWidth="1"/>
    <col min="8" max="8" width="9.26953125" customWidth="1"/>
    <col min="9" max="10" width="10.26953125" customWidth="1"/>
    <col min="11" max="11" width="1" style="6" customWidth="1"/>
    <col min="12" max="12" width="7.7265625" customWidth="1"/>
    <col min="13" max="13" width="7.1796875" customWidth="1"/>
    <col min="14" max="14" width="8.26953125" customWidth="1"/>
    <col min="15" max="15" width="7.81640625" customWidth="1"/>
    <col min="16" max="16" width="8.54296875" customWidth="1"/>
    <col min="17" max="17" width="8.453125" customWidth="1"/>
    <col min="20" max="20" width="7.7265625" customWidth="1"/>
  </cols>
  <sheetData>
    <row r="2" spans="2:23" ht="18.5" x14ac:dyDescent="0.45">
      <c r="B2" s="9"/>
      <c r="C2" s="10" t="s">
        <v>140</v>
      </c>
      <c r="D2" s="11" t="s">
        <v>141</v>
      </c>
    </row>
    <row r="3" spans="2:23" ht="15.5" x14ac:dyDescent="0.35">
      <c r="C3" s="10" t="s">
        <v>142</v>
      </c>
      <c r="D3" s="11"/>
    </row>
    <row r="4" spans="2:23" x14ac:dyDescent="0.35">
      <c r="F4" t="s">
        <v>9</v>
      </c>
      <c r="I4" s="5">
        <v>23569.279999999999</v>
      </c>
    </row>
    <row r="5" spans="2:23" s="12" customFormat="1" ht="29" x14ac:dyDescent="0.35">
      <c r="C5" s="12" t="s">
        <v>0</v>
      </c>
      <c r="D5" s="13" t="s">
        <v>1</v>
      </c>
      <c r="E5" s="12" t="s">
        <v>80</v>
      </c>
      <c r="F5" s="12" t="s">
        <v>14</v>
      </c>
      <c r="G5" s="12" t="s">
        <v>81</v>
      </c>
      <c r="H5" s="12" t="s">
        <v>15</v>
      </c>
      <c r="I5" s="12" t="s">
        <v>16</v>
      </c>
      <c r="J5" s="12" t="s">
        <v>79</v>
      </c>
      <c r="K5" s="14"/>
      <c r="L5" s="12" t="s">
        <v>7</v>
      </c>
      <c r="M5" s="12" t="s">
        <v>2</v>
      </c>
      <c r="N5" s="12" t="s">
        <v>8</v>
      </c>
      <c r="O5" s="15" t="s">
        <v>19</v>
      </c>
      <c r="P5" s="15" t="s">
        <v>150</v>
      </c>
      <c r="Q5" s="15" t="s">
        <v>233</v>
      </c>
      <c r="R5" s="12" t="s">
        <v>45</v>
      </c>
      <c r="S5" s="12" t="s">
        <v>160</v>
      </c>
      <c r="T5" s="12" t="s">
        <v>146</v>
      </c>
      <c r="U5" s="15" t="s">
        <v>148</v>
      </c>
      <c r="V5" s="12" t="s">
        <v>149</v>
      </c>
      <c r="W5" s="12" t="s">
        <v>58</v>
      </c>
    </row>
    <row r="6" spans="2:23" x14ac:dyDescent="0.35">
      <c r="B6">
        <v>3</v>
      </c>
      <c r="C6">
        <v>741948215</v>
      </c>
      <c r="D6" s="8">
        <v>44670</v>
      </c>
      <c r="E6" t="s">
        <v>17</v>
      </c>
      <c r="F6" t="s">
        <v>18</v>
      </c>
      <c r="G6" t="s">
        <v>83</v>
      </c>
      <c r="I6">
        <v>84</v>
      </c>
      <c r="J6">
        <v>84</v>
      </c>
      <c r="L6">
        <f>SUM(M6:W6)</f>
        <v>84</v>
      </c>
      <c r="M6">
        <v>14</v>
      </c>
      <c r="O6">
        <v>70</v>
      </c>
    </row>
    <row r="7" spans="2:23" x14ac:dyDescent="0.35">
      <c r="B7">
        <v>6</v>
      </c>
      <c r="C7">
        <v>368788619</v>
      </c>
      <c r="D7" s="8">
        <v>44671</v>
      </c>
      <c r="E7" t="s">
        <v>23</v>
      </c>
      <c r="F7" t="s">
        <v>239</v>
      </c>
      <c r="G7" t="s">
        <v>86</v>
      </c>
      <c r="I7">
        <v>612</v>
      </c>
      <c r="J7">
        <v>612</v>
      </c>
      <c r="L7">
        <f>SUM(M7:W7)</f>
        <v>612</v>
      </c>
      <c r="M7">
        <v>102</v>
      </c>
      <c r="U7">
        <v>510</v>
      </c>
    </row>
    <row r="8" spans="2:23" x14ac:dyDescent="0.35">
      <c r="B8">
        <v>9</v>
      </c>
      <c r="C8">
        <v>220430231</v>
      </c>
      <c r="D8" s="8">
        <v>44680</v>
      </c>
      <c r="E8" t="s">
        <v>325</v>
      </c>
      <c r="F8" t="s">
        <v>238</v>
      </c>
      <c r="G8" t="s">
        <v>89</v>
      </c>
      <c r="I8">
        <v>415.45</v>
      </c>
      <c r="J8">
        <v>415.45</v>
      </c>
      <c r="L8">
        <f>SUM(M8:W8)</f>
        <v>415.45</v>
      </c>
      <c r="M8">
        <v>68.06</v>
      </c>
      <c r="U8">
        <v>347.39</v>
      </c>
    </row>
    <row r="9" spans="2:23" x14ac:dyDescent="0.35">
      <c r="B9">
        <v>10</v>
      </c>
      <c r="C9">
        <v>727255821</v>
      </c>
      <c r="D9" s="8">
        <v>44691</v>
      </c>
      <c r="E9" t="s">
        <v>326</v>
      </c>
      <c r="F9" t="s">
        <v>153</v>
      </c>
      <c r="G9" t="s">
        <v>90</v>
      </c>
      <c r="I9">
        <v>336.91</v>
      </c>
      <c r="J9">
        <v>336.91</v>
      </c>
      <c r="L9">
        <f>SUM(M9:W9)</f>
        <v>336.90999999999997</v>
      </c>
      <c r="M9">
        <v>11.32</v>
      </c>
      <c r="V9">
        <v>325.58999999999997</v>
      </c>
    </row>
    <row r="10" spans="2:23" x14ac:dyDescent="0.35">
      <c r="B10">
        <v>12</v>
      </c>
      <c r="C10">
        <v>343475355</v>
      </c>
      <c r="D10" s="8">
        <v>44694</v>
      </c>
      <c r="E10" t="s">
        <v>327</v>
      </c>
      <c r="F10" t="s">
        <v>322</v>
      </c>
      <c r="G10" t="s">
        <v>92</v>
      </c>
      <c r="I10">
        <v>685.58</v>
      </c>
      <c r="J10">
        <v>685.58</v>
      </c>
      <c r="L10">
        <f>SUM(M10:W10)</f>
        <v>685.58</v>
      </c>
      <c r="M10">
        <v>5.19</v>
      </c>
      <c r="N10">
        <v>561.16</v>
      </c>
      <c r="P10">
        <v>119.23</v>
      </c>
    </row>
    <row r="11" spans="2:23" x14ac:dyDescent="0.35">
      <c r="B11">
        <v>13</v>
      </c>
      <c r="C11">
        <v>586150037</v>
      </c>
      <c r="D11" s="8">
        <v>44694</v>
      </c>
      <c r="E11" t="s">
        <v>30</v>
      </c>
      <c r="F11" t="s">
        <v>151</v>
      </c>
      <c r="G11" t="s">
        <v>93</v>
      </c>
      <c r="I11">
        <v>132</v>
      </c>
      <c r="J11">
        <v>132</v>
      </c>
      <c r="L11">
        <f>SUM(M11:W11)</f>
        <v>132</v>
      </c>
      <c r="M11">
        <v>22</v>
      </c>
      <c r="Q11">
        <v>110</v>
      </c>
    </row>
    <row r="12" spans="2:23" x14ac:dyDescent="0.35">
      <c r="B12">
        <v>27</v>
      </c>
      <c r="C12">
        <v>404047830</v>
      </c>
      <c r="D12" s="8">
        <v>44722</v>
      </c>
      <c r="E12" t="s">
        <v>42</v>
      </c>
      <c r="F12" t="s">
        <v>43</v>
      </c>
      <c r="G12" t="s">
        <v>107</v>
      </c>
      <c r="I12">
        <v>168</v>
      </c>
      <c r="J12">
        <v>168</v>
      </c>
      <c r="L12">
        <f>SUM(M12:W12)</f>
        <v>168</v>
      </c>
      <c r="M12">
        <v>28</v>
      </c>
      <c r="W12">
        <v>140</v>
      </c>
    </row>
    <row r="13" spans="2:23" x14ac:dyDescent="0.35">
      <c r="B13">
        <v>28</v>
      </c>
      <c r="C13">
        <v>520266970</v>
      </c>
      <c r="D13" s="8">
        <v>44748</v>
      </c>
      <c r="E13" t="s">
        <v>328</v>
      </c>
      <c r="F13" t="s">
        <v>22</v>
      </c>
      <c r="G13" t="s">
        <v>109</v>
      </c>
      <c r="I13">
        <v>236.82</v>
      </c>
      <c r="J13">
        <v>236.82</v>
      </c>
      <c r="L13">
        <f>SUM(M13:W13)</f>
        <v>236.82</v>
      </c>
      <c r="M13">
        <v>39.47</v>
      </c>
      <c r="U13">
        <v>197.35</v>
      </c>
    </row>
    <row r="14" spans="2:23" x14ac:dyDescent="0.35">
      <c r="B14">
        <v>31</v>
      </c>
      <c r="C14">
        <v>639237322</v>
      </c>
      <c r="D14" s="8">
        <v>44757</v>
      </c>
      <c r="E14" t="s">
        <v>329</v>
      </c>
      <c r="F14" t="s">
        <v>330</v>
      </c>
      <c r="G14" t="s">
        <v>112</v>
      </c>
      <c r="I14">
        <v>600.57000000000005</v>
      </c>
      <c r="J14">
        <v>600.57000000000005</v>
      </c>
      <c r="L14">
        <f>SUM(M14:W14)</f>
        <v>600.56999999999994</v>
      </c>
      <c r="M14">
        <v>3.76</v>
      </c>
      <c r="N14">
        <v>518.52</v>
      </c>
      <c r="P14">
        <v>78.290000000000006</v>
      </c>
    </row>
    <row r="15" spans="2:23" x14ac:dyDescent="0.35">
      <c r="B15">
        <v>36</v>
      </c>
      <c r="C15">
        <v>155847044</v>
      </c>
      <c r="D15" s="8">
        <v>44776</v>
      </c>
      <c r="E15" t="s">
        <v>49</v>
      </c>
      <c r="F15" t="s">
        <v>253</v>
      </c>
      <c r="G15" t="s">
        <v>117</v>
      </c>
      <c r="I15">
        <v>260.33999999999997</v>
      </c>
      <c r="J15">
        <v>260.33999999999997</v>
      </c>
      <c r="L15">
        <f>SUM(M15:W15)</f>
        <v>260.33999999999997</v>
      </c>
      <c r="M15">
        <v>43.39</v>
      </c>
      <c r="S15">
        <v>216.95</v>
      </c>
    </row>
    <row r="16" spans="2:23" x14ac:dyDescent="0.35">
      <c r="B16">
        <v>37</v>
      </c>
      <c r="C16">
        <v>297470067</v>
      </c>
      <c r="D16" s="8">
        <v>44788</v>
      </c>
      <c r="E16" t="s">
        <v>50</v>
      </c>
      <c r="F16" t="s">
        <v>162</v>
      </c>
      <c r="G16" t="s">
        <v>118</v>
      </c>
      <c r="I16">
        <v>402</v>
      </c>
      <c r="J16">
        <v>402</v>
      </c>
      <c r="L16">
        <f>SUM(M16:W16)</f>
        <v>402</v>
      </c>
      <c r="M16">
        <v>67</v>
      </c>
      <c r="R16">
        <v>335</v>
      </c>
    </row>
    <row r="17" spans="2:23" x14ac:dyDescent="0.35">
      <c r="B17">
        <v>40</v>
      </c>
      <c r="C17">
        <v>343475355</v>
      </c>
      <c r="D17" s="8">
        <v>44813</v>
      </c>
      <c r="E17" t="s">
        <v>327</v>
      </c>
      <c r="F17" t="s">
        <v>322</v>
      </c>
      <c r="G17" t="s">
        <v>121</v>
      </c>
      <c r="I17">
        <v>663.3</v>
      </c>
      <c r="J17">
        <v>663.3</v>
      </c>
      <c r="L17">
        <f>SUM(M17:W17)</f>
        <v>573.39</v>
      </c>
      <c r="M17">
        <v>0.67</v>
      </c>
      <c r="N17">
        <v>515.72</v>
      </c>
      <c r="P17">
        <v>57</v>
      </c>
    </row>
    <row r="18" spans="2:23" x14ac:dyDescent="0.35">
      <c r="C18">
        <v>639237322</v>
      </c>
      <c r="D18" s="8">
        <v>44813</v>
      </c>
      <c r="E18" t="s">
        <v>329</v>
      </c>
      <c r="F18" t="s">
        <v>323</v>
      </c>
      <c r="G18" t="s">
        <v>121</v>
      </c>
      <c r="I18">
        <v>22.56</v>
      </c>
      <c r="L18">
        <f>SUM(M18:W18)</f>
        <v>22.560000000000002</v>
      </c>
      <c r="M18">
        <v>3.76</v>
      </c>
      <c r="P18">
        <v>18.8</v>
      </c>
    </row>
    <row r="19" spans="2:23" x14ac:dyDescent="0.35">
      <c r="C19">
        <v>786638077</v>
      </c>
      <c r="D19" s="8">
        <v>44813</v>
      </c>
      <c r="E19" t="s">
        <v>324</v>
      </c>
      <c r="F19" t="s">
        <v>331</v>
      </c>
      <c r="G19" t="s">
        <v>121</v>
      </c>
      <c r="I19">
        <v>64.02</v>
      </c>
      <c r="L19">
        <f>SUM(M19:W19)</f>
        <v>64.02</v>
      </c>
      <c r="M19">
        <v>10.67</v>
      </c>
      <c r="P19">
        <v>53.35</v>
      </c>
    </row>
    <row r="20" spans="2:23" x14ac:dyDescent="0.35">
      <c r="B20">
        <v>41</v>
      </c>
      <c r="C20">
        <v>155847044</v>
      </c>
      <c r="D20" s="8">
        <v>44817</v>
      </c>
      <c r="E20" t="s">
        <v>49</v>
      </c>
      <c r="F20" t="s">
        <v>54</v>
      </c>
      <c r="G20" t="s">
        <v>122</v>
      </c>
      <c r="I20">
        <v>206.99</v>
      </c>
      <c r="J20">
        <v>206.99</v>
      </c>
      <c r="L20">
        <f>SUM(M20:W20)</f>
        <v>206.99</v>
      </c>
      <c r="M20">
        <v>34.5</v>
      </c>
      <c r="S20">
        <v>172.49</v>
      </c>
    </row>
    <row r="21" spans="2:23" x14ac:dyDescent="0.35">
      <c r="B21">
        <v>45</v>
      </c>
      <c r="C21">
        <v>297094655</v>
      </c>
      <c r="D21" s="8">
        <v>44866</v>
      </c>
      <c r="E21" t="s">
        <v>57</v>
      </c>
      <c r="F21" t="s">
        <v>165</v>
      </c>
      <c r="G21" t="s">
        <v>126</v>
      </c>
      <c r="I21">
        <v>5016</v>
      </c>
      <c r="J21">
        <v>5016</v>
      </c>
      <c r="L21">
        <f>SUM(M21:W21)</f>
        <v>5016</v>
      </c>
      <c r="M21">
        <v>836</v>
      </c>
      <c r="S21">
        <v>4180</v>
      </c>
    </row>
    <row r="22" spans="2:23" x14ac:dyDescent="0.35">
      <c r="B22">
        <v>53</v>
      </c>
      <c r="C22">
        <v>673803912</v>
      </c>
      <c r="D22" s="8">
        <v>44914</v>
      </c>
      <c r="E22" t="s">
        <v>64</v>
      </c>
      <c r="F22" t="s">
        <v>65</v>
      </c>
      <c r="G22" t="s">
        <v>134</v>
      </c>
      <c r="I22">
        <v>162</v>
      </c>
      <c r="J22">
        <v>162</v>
      </c>
      <c r="L22">
        <f>SUM(M22:W22)</f>
        <v>162</v>
      </c>
      <c r="M22">
        <v>27</v>
      </c>
      <c r="T22">
        <v>135</v>
      </c>
    </row>
    <row r="23" spans="2:23" x14ac:dyDescent="0.35">
      <c r="B23">
        <v>62</v>
      </c>
      <c r="C23">
        <v>190023639</v>
      </c>
      <c r="D23" s="8">
        <v>44985</v>
      </c>
      <c r="E23" t="s">
        <v>332</v>
      </c>
      <c r="F23" t="s">
        <v>178</v>
      </c>
      <c r="G23" t="s">
        <v>171</v>
      </c>
      <c r="I23">
        <v>19.77</v>
      </c>
      <c r="J23" s="5">
        <f>SUM(I23:I23)</f>
        <v>19.77</v>
      </c>
      <c r="L23">
        <f>SUM(M23:W23)</f>
        <v>19.77</v>
      </c>
      <c r="M23">
        <v>3.3</v>
      </c>
      <c r="T23">
        <v>16.47</v>
      </c>
    </row>
    <row r="24" spans="2:23" x14ac:dyDescent="0.35">
      <c r="B24">
        <v>63</v>
      </c>
      <c r="C24">
        <v>639237322</v>
      </c>
      <c r="D24" s="8">
        <v>44985</v>
      </c>
      <c r="E24" t="s">
        <v>329</v>
      </c>
      <c r="F24" t="s">
        <v>177</v>
      </c>
      <c r="G24" t="s">
        <v>174</v>
      </c>
      <c r="I24">
        <v>22.56</v>
      </c>
      <c r="J24" s="5">
        <v>22.56</v>
      </c>
      <c r="L24">
        <f>SUM(M24:W24)</f>
        <v>22.560000000000002</v>
      </c>
      <c r="M24">
        <v>3.76</v>
      </c>
      <c r="P24">
        <v>18.8</v>
      </c>
    </row>
    <row r="25" spans="2:23" x14ac:dyDescent="0.35">
      <c r="B25">
        <v>61</v>
      </c>
      <c r="C25">
        <v>357664363</v>
      </c>
      <c r="D25" s="8">
        <v>44985</v>
      </c>
      <c r="E25" t="s">
        <v>333</v>
      </c>
      <c r="F25" t="s">
        <v>334</v>
      </c>
      <c r="G25" t="s">
        <v>171</v>
      </c>
      <c r="I25">
        <v>194.64</v>
      </c>
      <c r="L25">
        <f>SUM(M25:W25)</f>
        <v>194.64000000000001</v>
      </c>
      <c r="M25">
        <v>6.27</v>
      </c>
      <c r="P25">
        <v>188.37</v>
      </c>
    </row>
    <row r="26" spans="2:23" ht="15" thickBot="1" x14ac:dyDescent="0.4">
      <c r="F26" s="2" t="s">
        <v>5</v>
      </c>
      <c r="H26" s="3">
        <f>SUM(H6:H25)</f>
        <v>0</v>
      </c>
      <c r="I26" s="3">
        <f>SUM(I6:I25)</f>
        <v>10305.51</v>
      </c>
      <c r="J26" s="3">
        <f>SUM(J6:J25)</f>
        <v>10024.289999999999</v>
      </c>
      <c r="L26" s="3">
        <f t="shared" ref="L26:W26" si="0">SUM(L6:L25)</f>
        <v>10215.6</v>
      </c>
      <c r="M26" s="3">
        <f t="shared" si="0"/>
        <v>1330.12</v>
      </c>
      <c r="N26" s="3">
        <f t="shared" si="0"/>
        <v>1595.3999999999999</v>
      </c>
      <c r="O26" s="3">
        <f t="shared" si="0"/>
        <v>70</v>
      </c>
      <c r="P26" s="3">
        <f t="shared" si="0"/>
        <v>533.84</v>
      </c>
      <c r="Q26" s="3">
        <f t="shared" si="0"/>
        <v>110</v>
      </c>
      <c r="R26" s="3">
        <f t="shared" si="0"/>
        <v>335</v>
      </c>
      <c r="S26" s="3">
        <f t="shared" si="0"/>
        <v>4569.4399999999996</v>
      </c>
      <c r="T26" s="3">
        <f t="shared" si="0"/>
        <v>151.47</v>
      </c>
      <c r="U26" s="3">
        <f t="shared" si="0"/>
        <v>1054.74</v>
      </c>
      <c r="V26" s="3">
        <f t="shared" si="0"/>
        <v>325.58999999999997</v>
      </c>
      <c r="W26" s="3">
        <f t="shared" si="0"/>
        <v>140</v>
      </c>
    </row>
    <row r="27" spans="2:23" ht="15" thickTop="1" x14ac:dyDescent="0.35"/>
    <row r="28" spans="2:23" x14ac:dyDescent="0.35">
      <c r="V28" t="s">
        <v>189</v>
      </c>
      <c r="W28">
        <f>SUM(M26:W26)</f>
        <v>10215.599999999999</v>
      </c>
    </row>
  </sheetData>
  <sortState xmlns:xlrd2="http://schemas.microsoft.com/office/spreadsheetml/2017/richdata2" ref="B6:W25">
    <sortCondition ref="D6:D25"/>
  </sortState>
  <pageMargins left="0.7" right="0.7" top="0.75" bottom="0.75" header="0.3" footer="0.3"/>
  <pageSetup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1518E-D19E-448B-ABDC-A2B36C0027E9}">
  <sheetPr>
    <pageSetUpPr fitToPage="1"/>
  </sheetPr>
  <dimension ref="B2:F21"/>
  <sheetViews>
    <sheetView workbookViewId="0">
      <selection activeCell="E20" sqref="E20"/>
    </sheetView>
  </sheetViews>
  <sheetFormatPr defaultRowHeight="14.5" x14ac:dyDescent="0.35"/>
  <cols>
    <col min="2" max="2" width="12.453125" bestFit="1" customWidth="1"/>
    <col min="3" max="3" width="19.7265625" customWidth="1"/>
  </cols>
  <sheetData>
    <row r="2" spans="2:6" x14ac:dyDescent="0.35">
      <c r="B2" s="4" t="s">
        <v>76</v>
      </c>
    </row>
    <row r="3" spans="2:6" x14ac:dyDescent="0.35">
      <c r="D3" t="s">
        <v>74</v>
      </c>
      <c r="F3" s="5">
        <v>9136.98</v>
      </c>
    </row>
    <row r="4" spans="2:6" x14ac:dyDescent="0.35">
      <c r="D4" t="s">
        <v>72</v>
      </c>
      <c r="E4" t="s">
        <v>73</v>
      </c>
      <c r="F4" t="s">
        <v>6</v>
      </c>
    </row>
    <row r="5" spans="2:6" x14ac:dyDescent="0.35">
      <c r="B5" s="1">
        <v>44655</v>
      </c>
      <c r="C5" t="s">
        <v>77</v>
      </c>
      <c r="E5">
        <v>210</v>
      </c>
      <c r="F5">
        <f>F3-D5+E5</f>
        <v>9346.98</v>
      </c>
    </row>
    <row r="6" spans="2:6" x14ac:dyDescent="0.35">
      <c r="B6" s="1">
        <v>44662</v>
      </c>
      <c r="C6" t="s">
        <v>71</v>
      </c>
      <c r="E6">
        <v>0.08</v>
      </c>
      <c r="F6">
        <f>F5-D6+E6</f>
        <v>9347.06</v>
      </c>
    </row>
    <row r="7" spans="2:6" x14ac:dyDescent="0.35">
      <c r="B7" s="1">
        <v>44690</v>
      </c>
      <c r="C7" t="s">
        <v>71</v>
      </c>
      <c r="E7">
        <v>7.0000000000000007E-2</v>
      </c>
      <c r="F7">
        <f>F6-D7+E7</f>
        <v>9347.1299999999992</v>
      </c>
    </row>
    <row r="8" spans="2:6" x14ac:dyDescent="0.35">
      <c r="B8" s="1">
        <v>44721</v>
      </c>
      <c r="C8" t="s">
        <v>71</v>
      </c>
      <c r="E8">
        <v>0.08</v>
      </c>
      <c r="F8">
        <f t="shared" ref="F8:F19" si="0">F7-D8+E8</f>
        <v>9347.2099999999991</v>
      </c>
    </row>
    <row r="9" spans="2:6" x14ac:dyDescent="0.35">
      <c r="B9" s="1">
        <v>44753</v>
      </c>
      <c r="C9" t="s">
        <v>71</v>
      </c>
      <c r="E9">
        <v>0.08</v>
      </c>
      <c r="F9">
        <f t="shared" si="0"/>
        <v>9347.2899999999991</v>
      </c>
    </row>
    <row r="10" spans="2:6" x14ac:dyDescent="0.35">
      <c r="B10" s="1">
        <v>44776</v>
      </c>
      <c r="C10" t="s">
        <v>78</v>
      </c>
      <c r="E10">
        <v>210</v>
      </c>
      <c r="F10">
        <f t="shared" si="0"/>
        <v>9557.2899999999991</v>
      </c>
    </row>
    <row r="11" spans="2:6" x14ac:dyDescent="0.35">
      <c r="B11" s="1">
        <v>44782</v>
      </c>
      <c r="C11" t="s">
        <v>71</v>
      </c>
      <c r="E11">
        <v>0.31</v>
      </c>
      <c r="F11">
        <f t="shared" si="0"/>
        <v>9557.5999999999985</v>
      </c>
    </row>
    <row r="12" spans="2:6" x14ac:dyDescent="0.35">
      <c r="B12" s="1">
        <v>44813</v>
      </c>
      <c r="C12" t="s">
        <v>71</v>
      </c>
      <c r="E12">
        <v>0.41</v>
      </c>
      <c r="F12">
        <f t="shared" si="0"/>
        <v>9558.0099999999984</v>
      </c>
    </row>
    <row r="13" spans="2:6" x14ac:dyDescent="0.35">
      <c r="B13" s="1">
        <v>44844</v>
      </c>
      <c r="C13" t="s">
        <v>71</v>
      </c>
      <c r="E13">
        <v>0.41</v>
      </c>
      <c r="F13">
        <f t="shared" si="0"/>
        <v>9558.4199999999983</v>
      </c>
    </row>
    <row r="14" spans="2:6" x14ac:dyDescent="0.35">
      <c r="B14" s="1">
        <v>44874</v>
      </c>
      <c r="C14" t="s">
        <v>71</v>
      </c>
      <c r="E14">
        <v>1.02</v>
      </c>
      <c r="F14">
        <f t="shared" si="0"/>
        <v>9559.4399999999987</v>
      </c>
    </row>
    <row r="15" spans="2:6" x14ac:dyDescent="0.35">
      <c r="B15" s="1">
        <v>44904</v>
      </c>
      <c r="C15" t="s">
        <v>71</v>
      </c>
      <c r="E15">
        <v>2.19</v>
      </c>
      <c r="F15">
        <f t="shared" si="0"/>
        <v>9561.6299999999992</v>
      </c>
    </row>
    <row r="16" spans="2:6" x14ac:dyDescent="0.35">
      <c r="B16" s="1">
        <v>44935</v>
      </c>
      <c r="C16" t="s">
        <v>71</v>
      </c>
      <c r="E16">
        <v>4.09</v>
      </c>
      <c r="F16">
        <f t="shared" si="0"/>
        <v>9565.7199999999993</v>
      </c>
    </row>
    <row r="17" spans="2:6" x14ac:dyDescent="0.35">
      <c r="B17" s="1">
        <v>44966</v>
      </c>
      <c r="C17" t="s">
        <v>71</v>
      </c>
      <c r="E17">
        <v>4.87</v>
      </c>
      <c r="F17">
        <f t="shared" si="0"/>
        <v>9570.59</v>
      </c>
    </row>
    <row r="18" spans="2:6" x14ac:dyDescent="0.35">
      <c r="B18" s="1">
        <v>44994</v>
      </c>
      <c r="C18" t="s">
        <v>71</v>
      </c>
      <c r="E18">
        <v>4.51</v>
      </c>
      <c r="F18">
        <f t="shared" si="0"/>
        <v>9575.1</v>
      </c>
    </row>
    <row r="19" spans="2:6" x14ac:dyDescent="0.35">
      <c r="F19">
        <f t="shared" si="0"/>
        <v>9575.1</v>
      </c>
    </row>
    <row r="20" spans="2:6" ht="15" thickBot="1" x14ac:dyDescent="0.4">
      <c r="C20" s="2" t="s">
        <v>5</v>
      </c>
      <c r="D20" s="3">
        <f>SUM(D5:D19)</f>
        <v>0</v>
      </c>
      <c r="E20" s="3">
        <f>SUM(E5:E19)</f>
        <v>438.12000000000006</v>
      </c>
      <c r="F20" s="3">
        <f>F19</f>
        <v>9575.1</v>
      </c>
    </row>
    <row r="21" spans="2:6" ht="15" thickTop="1" x14ac:dyDescent="0.35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F9328-7D60-4BCF-9BE8-A83D300081E2}">
  <dimension ref="B2:F18"/>
  <sheetViews>
    <sheetView workbookViewId="0">
      <selection activeCell="E17" sqref="E17"/>
    </sheetView>
  </sheetViews>
  <sheetFormatPr defaultRowHeight="14.5" x14ac:dyDescent="0.35"/>
  <cols>
    <col min="2" max="2" width="10.7265625" bestFit="1" customWidth="1"/>
    <col min="3" max="3" width="16.26953125" bestFit="1" customWidth="1"/>
  </cols>
  <sheetData>
    <row r="2" spans="2:6" x14ac:dyDescent="0.35">
      <c r="B2" s="4" t="s">
        <v>75</v>
      </c>
    </row>
    <row r="3" spans="2:6" x14ac:dyDescent="0.35">
      <c r="D3" t="s">
        <v>74</v>
      </c>
      <c r="F3" s="5">
        <v>5106.67</v>
      </c>
    </row>
    <row r="4" spans="2:6" x14ac:dyDescent="0.35">
      <c r="D4" t="s">
        <v>72</v>
      </c>
      <c r="E4" t="s">
        <v>73</v>
      </c>
      <c r="F4" t="s">
        <v>6</v>
      </c>
    </row>
    <row r="5" spans="2:6" x14ac:dyDescent="0.35">
      <c r="B5" s="1">
        <v>44662</v>
      </c>
      <c r="C5" t="s">
        <v>71</v>
      </c>
      <c r="E5">
        <v>0.05</v>
      </c>
      <c r="F5">
        <f>F3-D5+E5</f>
        <v>5106.72</v>
      </c>
    </row>
    <row r="6" spans="2:6" x14ac:dyDescent="0.35">
      <c r="B6" s="1">
        <v>44690</v>
      </c>
      <c r="C6" t="s">
        <v>71</v>
      </c>
      <c r="E6">
        <v>0.04</v>
      </c>
      <c r="F6">
        <f>F5-D6+E6</f>
        <v>5106.76</v>
      </c>
    </row>
    <row r="7" spans="2:6" x14ac:dyDescent="0.35">
      <c r="B7" s="1">
        <v>44721</v>
      </c>
      <c r="C7" t="s">
        <v>71</v>
      </c>
      <c r="E7">
        <v>0.04</v>
      </c>
      <c r="F7">
        <f>F6-D7+E7</f>
        <v>5106.8</v>
      </c>
    </row>
    <row r="8" spans="2:6" x14ac:dyDescent="0.35">
      <c r="B8" s="1">
        <v>44753</v>
      </c>
      <c r="C8" t="s">
        <v>71</v>
      </c>
      <c r="E8">
        <v>0.04</v>
      </c>
      <c r="F8">
        <f>F7-D8+E8</f>
        <v>5106.84</v>
      </c>
    </row>
    <row r="9" spans="2:6" x14ac:dyDescent="0.35">
      <c r="B9" s="1">
        <v>44782</v>
      </c>
      <c r="C9" t="s">
        <v>71</v>
      </c>
      <c r="E9">
        <v>0.17</v>
      </c>
      <c r="F9">
        <f t="shared" ref="F9:F16" si="0">F8-D9+E9</f>
        <v>5107.01</v>
      </c>
    </row>
    <row r="10" spans="2:6" x14ac:dyDescent="0.35">
      <c r="B10" s="1">
        <v>44813</v>
      </c>
      <c r="C10" t="s">
        <v>71</v>
      </c>
      <c r="E10">
        <v>0.22</v>
      </c>
      <c r="F10">
        <f t="shared" si="0"/>
        <v>5107.2300000000005</v>
      </c>
    </row>
    <row r="11" spans="2:6" x14ac:dyDescent="0.35">
      <c r="B11" s="1">
        <v>44844</v>
      </c>
      <c r="C11" t="s">
        <v>71</v>
      </c>
      <c r="E11">
        <v>0.22</v>
      </c>
      <c r="F11">
        <f t="shared" si="0"/>
        <v>5107.4500000000007</v>
      </c>
    </row>
    <row r="12" spans="2:6" x14ac:dyDescent="0.35">
      <c r="B12" s="1">
        <v>44874</v>
      </c>
      <c r="C12" t="s">
        <v>71</v>
      </c>
      <c r="E12">
        <v>0.55000000000000004</v>
      </c>
      <c r="F12">
        <f t="shared" si="0"/>
        <v>5108.0000000000009</v>
      </c>
    </row>
    <row r="13" spans="2:6" x14ac:dyDescent="0.35">
      <c r="B13" s="1">
        <v>44904</v>
      </c>
      <c r="C13" t="s">
        <v>71</v>
      </c>
      <c r="E13">
        <v>1.17</v>
      </c>
      <c r="F13">
        <f t="shared" si="0"/>
        <v>5109.170000000001</v>
      </c>
    </row>
    <row r="14" spans="2:6" x14ac:dyDescent="0.35">
      <c r="B14" s="1">
        <v>44935</v>
      </c>
      <c r="C14" t="s">
        <v>71</v>
      </c>
      <c r="E14">
        <v>2.1800000000000002</v>
      </c>
      <c r="F14">
        <f t="shared" si="0"/>
        <v>5111.3500000000013</v>
      </c>
    </row>
    <row r="15" spans="2:6" x14ac:dyDescent="0.35">
      <c r="B15" s="1">
        <v>44966</v>
      </c>
      <c r="C15" t="s">
        <v>71</v>
      </c>
      <c r="E15">
        <v>2.6</v>
      </c>
      <c r="F15">
        <f t="shared" si="0"/>
        <v>5113.9500000000016</v>
      </c>
    </row>
    <row r="16" spans="2:6" x14ac:dyDescent="0.35">
      <c r="B16" s="1">
        <v>44994</v>
      </c>
      <c r="C16" t="s">
        <v>71</v>
      </c>
      <c r="E16">
        <v>2.41</v>
      </c>
      <c r="F16">
        <f t="shared" si="0"/>
        <v>5116.3600000000015</v>
      </c>
    </row>
    <row r="17" spans="3:6" ht="15" thickBot="1" x14ac:dyDescent="0.4">
      <c r="C17" s="2" t="s">
        <v>5</v>
      </c>
      <c r="D17" s="3">
        <f>SUM(D5:D16)</f>
        <v>0</v>
      </c>
      <c r="E17" s="3">
        <f>SUM(E5:E16)</f>
        <v>9.69</v>
      </c>
      <c r="F17" s="3">
        <f>F16</f>
        <v>5116.3600000000015</v>
      </c>
    </row>
    <row r="18" spans="3:6" ht="15" thickTop="1" x14ac:dyDescent="0.3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Bank Reconciliation</vt:lpstr>
      <vt:lpstr>Budget 2022 23</vt:lpstr>
      <vt:lpstr>KF Budget sheet</vt:lpstr>
      <vt:lpstr>Asset Register</vt:lpstr>
      <vt:lpstr>Ac 00956598 Current</vt:lpstr>
      <vt:lpstr>VAT Reclaim</vt:lpstr>
      <vt:lpstr>Ac 02181062 Reserve No2</vt:lpstr>
      <vt:lpstr>Ac 07416556 Leigh Common</vt:lpstr>
      <vt:lpstr>'Ac 00956598 Current'!Print_Area</vt:lpstr>
      <vt:lpstr>'Ac 02181062 Reserve No2'!Print_Area</vt:lpstr>
      <vt:lpstr>'Asset Register'!Print_Area</vt:lpstr>
      <vt:lpstr>'Bank Reconciliation'!Print_Area</vt:lpstr>
      <vt:lpstr>'Budget 2022 23'!Print_Area</vt:lpstr>
      <vt:lpstr>'KF Budget sheet'!Print_Area</vt:lpstr>
      <vt:lpstr>'VAT Reclaim'!Print_Area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Kate Fullerton</cp:lastModifiedBy>
  <cp:lastPrinted>2024-07-11T12:42:07Z</cp:lastPrinted>
  <dcterms:created xsi:type="dcterms:W3CDTF">2023-03-09T09:14:54Z</dcterms:created>
  <dcterms:modified xsi:type="dcterms:W3CDTF">2024-07-11T12:45:16Z</dcterms:modified>
</cp:coreProperties>
</file>